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F\Souteze\VS\7051B - Město Šlapanice - Rekonstrukce ulice Lípová v Bedřichovicích\4. Vysvětlení\4\"/>
    </mc:Choice>
  </mc:AlternateContent>
  <bookViews>
    <workbookView xWindow="0" yWindow="0" windowWidth="28800" windowHeight="14235" activeTab="1"/>
  </bookViews>
  <sheets>
    <sheet name="Rekapitulace stavby" sheetId="1" r:id="rId1"/>
    <sheet name="LIPOVADESTKAN - ULICE LÍP..." sheetId="2" r:id="rId2"/>
  </sheets>
  <definedNames>
    <definedName name="_xlnm._FilterDatabase" localSheetId="1" hidden="1">'LIPOVADESTKAN - ULICE LÍP...'!$C$124:$K$226</definedName>
    <definedName name="_xlnm.Print_Titles" localSheetId="1">'LIPOVADESTKAN - ULICE LÍP...'!$124:$124</definedName>
    <definedName name="_xlnm.Print_Titles" localSheetId="0">'Rekapitulace stavby'!$92:$92</definedName>
    <definedName name="_xlnm.Print_Area" localSheetId="1">'LIPOVADESTKAN - ULICE LÍP...'!$C$4:$J$76,'LIPOVADESTKAN - ULICE LÍP...'!$C$82:$J$108,'LIPOVADESTKAN - ULICE LÍP...'!$C$114:$K$226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219" i="2" l="1"/>
  <c r="J106" i="2" s="1"/>
  <c r="J224" i="2"/>
  <c r="J107" i="2" s="1"/>
  <c r="J218" i="2"/>
  <c r="J105" i="2"/>
  <c r="BK162" i="2" l="1"/>
  <c r="BI162" i="2"/>
  <c r="BH162" i="2"/>
  <c r="BG162" i="2"/>
  <c r="BF162" i="2"/>
  <c r="BE162" i="2"/>
  <c r="T162" i="2"/>
  <c r="R162" i="2"/>
  <c r="P162" i="2"/>
  <c r="J162" i="2"/>
  <c r="J35" i="2" l="1"/>
  <c r="J34" i="2"/>
  <c r="AY95" i="1" s="1"/>
  <c r="J33" i="2"/>
  <c r="AX95" i="1" s="1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T212" i="2" s="1"/>
  <c r="R213" i="2"/>
  <c r="R212" i="2" s="1"/>
  <c r="P213" i="2"/>
  <c r="P212" i="2" s="1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T169" i="2" s="1"/>
  <c r="R170" i="2"/>
  <c r="R169" i="2" s="1"/>
  <c r="P170" i="2"/>
  <c r="P169" i="2" s="1"/>
  <c r="BI168" i="2"/>
  <c r="BH168" i="2"/>
  <c r="BG168" i="2"/>
  <c r="BF168" i="2"/>
  <c r="T168" i="2"/>
  <c r="T167" i="2" s="1"/>
  <c r="R168" i="2"/>
  <c r="R167" i="2" s="1"/>
  <c r="P168" i="2"/>
  <c r="P167" i="2" s="1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F119" i="2"/>
  <c r="E117" i="2"/>
  <c r="F87" i="2"/>
  <c r="E85" i="2"/>
  <c r="J22" i="2"/>
  <c r="E22" i="2"/>
  <c r="J122" i="2" s="1"/>
  <c r="J21" i="2"/>
  <c r="J19" i="2"/>
  <c r="E19" i="2"/>
  <c r="J121" i="2" s="1"/>
  <c r="J18" i="2"/>
  <c r="J16" i="2"/>
  <c r="E16" i="2"/>
  <c r="F122" i="2" s="1"/>
  <c r="J15" i="2"/>
  <c r="J13" i="2"/>
  <c r="E13" i="2"/>
  <c r="F89" i="2" s="1"/>
  <c r="J12" i="2"/>
  <c r="J10" i="2"/>
  <c r="J119" i="2" s="1"/>
  <c r="L90" i="1"/>
  <c r="AM90" i="1"/>
  <c r="AM89" i="1"/>
  <c r="L89" i="1"/>
  <c r="L87" i="1"/>
  <c r="L85" i="1"/>
  <c r="L84" i="1"/>
  <c r="J217" i="2"/>
  <c r="J210" i="2"/>
  <c r="BK209" i="2"/>
  <c r="BK203" i="2"/>
  <c r="J199" i="2"/>
  <c r="J197" i="2"/>
  <c r="J189" i="2"/>
  <c r="J188" i="2"/>
  <c r="BK187" i="2"/>
  <c r="BK185" i="2"/>
  <c r="BK184" i="2"/>
  <c r="BK182" i="2"/>
  <c r="J175" i="2"/>
  <c r="J168" i="2"/>
  <c r="BK166" i="2"/>
  <c r="J154" i="2"/>
  <c r="J146" i="2"/>
  <c r="BK142" i="2"/>
  <c r="BK136" i="2"/>
  <c r="J135" i="2"/>
  <c r="J132" i="2"/>
  <c r="BK130" i="2"/>
  <c r="BK217" i="2"/>
  <c r="BK216" i="2"/>
  <c r="J205" i="2"/>
  <c r="BK204" i="2"/>
  <c r="BK194" i="2"/>
  <c r="BK192" i="2"/>
  <c r="BK191" i="2"/>
  <c r="BK189" i="2"/>
  <c r="BK183" i="2"/>
  <c r="BK175" i="2"/>
  <c r="J170" i="2"/>
  <c r="J163" i="2"/>
  <c r="J150" i="2"/>
  <c r="J148" i="2"/>
  <c r="J144" i="2"/>
  <c r="J142" i="2"/>
  <c r="BK138" i="2"/>
  <c r="BK134" i="2"/>
  <c r="BK210" i="2"/>
  <c r="BK206" i="2"/>
  <c r="J203" i="2"/>
  <c r="J201" i="2"/>
  <c r="BK198" i="2"/>
  <c r="BK197" i="2"/>
  <c r="BK196" i="2"/>
  <c r="BK195" i="2"/>
  <c r="BK190" i="2"/>
  <c r="BK186" i="2"/>
  <c r="BK177" i="2"/>
  <c r="J166" i="2"/>
  <c r="BK165" i="2"/>
  <c r="BK161" i="2"/>
  <c r="BK144" i="2"/>
  <c r="J140" i="2"/>
  <c r="J138" i="2"/>
  <c r="BK225" i="2"/>
  <c r="BK223" i="2"/>
  <c r="BK222" i="2"/>
  <c r="BK221" i="2"/>
  <c r="BK220" i="2"/>
  <c r="J216" i="2"/>
  <c r="BK213" i="2"/>
  <c r="J211" i="2"/>
  <c r="J209" i="2"/>
  <c r="J208" i="2"/>
  <c r="J206" i="2"/>
  <c r="J195" i="2"/>
  <c r="J194" i="2"/>
  <c r="J192" i="2"/>
  <c r="BK152" i="2"/>
  <c r="BK150" i="2"/>
  <c r="BK148" i="2"/>
  <c r="BK140" i="2"/>
  <c r="AS94" i="1"/>
  <c r="BK226" i="2"/>
  <c r="J183" i="2"/>
  <c r="J182" i="2"/>
  <c r="J165" i="2"/>
  <c r="J158" i="2"/>
  <c r="BK156" i="2"/>
  <c r="BK154" i="2"/>
  <c r="J134" i="2"/>
  <c r="BK208" i="2"/>
  <c r="BK205" i="2"/>
  <c r="J204" i="2"/>
  <c r="BK200" i="2"/>
  <c r="BK199" i="2"/>
  <c r="BK193" i="2"/>
  <c r="BK188" i="2"/>
  <c r="J186" i="2"/>
  <c r="J185" i="2"/>
  <c r="J184" i="2"/>
  <c r="J179" i="2"/>
  <c r="BK173" i="2"/>
  <c r="BK168" i="2"/>
  <c r="BK163" i="2"/>
  <c r="J160" i="2"/>
  <c r="BK158" i="2"/>
  <c r="BK146" i="2"/>
  <c r="J136" i="2"/>
  <c r="BK135" i="2"/>
  <c r="J130" i="2"/>
  <c r="J202" i="2"/>
  <c r="BK201" i="2"/>
  <c r="J196" i="2"/>
  <c r="J190" i="2"/>
  <c r="BK179" i="2"/>
  <c r="J177" i="2"/>
  <c r="J173" i="2"/>
  <c r="J161" i="2"/>
  <c r="BK160" i="2"/>
  <c r="J156" i="2"/>
  <c r="J152" i="2"/>
  <c r="BK128" i="2"/>
  <c r="J213" i="2"/>
  <c r="BK211" i="2"/>
  <c r="BK202" i="2"/>
  <c r="J200" i="2"/>
  <c r="J198" i="2"/>
  <c r="J193" i="2"/>
  <c r="J191" i="2"/>
  <c r="J187" i="2"/>
  <c r="BK170" i="2"/>
  <c r="BK132" i="2"/>
  <c r="J128" i="2"/>
  <c r="T181" i="2" l="1"/>
  <c r="BK207" i="2"/>
  <c r="J207" i="2" s="1"/>
  <c r="J101" i="2" s="1"/>
  <c r="P207" i="2"/>
  <c r="R207" i="2"/>
  <c r="T207" i="2"/>
  <c r="BK215" i="2"/>
  <c r="J215" i="2" s="1"/>
  <c r="J104" i="2" s="1"/>
  <c r="P215" i="2"/>
  <c r="P214" i="2"/>
  <c r="R215" i="2"/>
  <c r="R214" i="2"/>
  <c r="T215" i="2"/>
  <c r="T214" i="2" s="1"/>
  <c r="R224" i="2"/>
  <c r="BK181" i="2"/>
  <c r="J181" i="2" s="1"/>
  <c r="J100" i="2" s="1"/>
  <c r="P219" i="2"/>
  <c r="T127" i="2"/>
  <c r="R219" i="2"/>
  <c r="R181" i="2"/>
  <c r="T219" i="2"/>
  <c r="R127" i="2"/>
  <c r="BK219" i="2"/>
  <c r="P181" i="2"/>
  <c r="T224" i="2"/>
  <c r="P127" i="2"/>
  <c r="P172" i="2"/>
  <c r="R172" i="2"/>
  <c r="T172" i="2"/>
  <c r="BK224" i="2"/>
  <c r="BK127" i="2"/>
  <c r="J127" i="2" s="1"/>
  <c r="J96" i="2" s="1"/>
  <c r="BK172" i="2"/>
  <c r="J172" i="2" s="1"/>
  <c r="J99" i="2" s="1"/>
  <c r="P224" i="2"/>
  <c r="J89" i="2"/>
  <c r="BE134" i="2"/>
  <c r="BE146" i="2"/>
  <c r="BE154" i="2"/>
  <c r="BE173" i="2"/>
  <c r="BE177" i="2"/>
  <c r="BE189" i="2"/>
  <c r="BE204" i="2"/>
  <c r="BK212" i="2"/>
  <c r="J212" i="2" s="1"/>
  <c r="J102" i="2" s="1"/>
  <c r="BE136" i="2"/>
  <c r="BE138" i="2"/>
  <c r="BE163" i="2"/>
  <c r="BE170" i="2"/>
  <c r="BE184" i="2"/>
  <c r="BE188" i="2"/>
  <c r="BE194" i="2"/>
  <c r="BE195" i="2"/>
  <c r="BE198" i="2"/>
  <c r="BE199" i="2"/>
  <c r="BE226" i="2"/>
  <c r="F121" i="2"/>
  <c r="BE140" i="2"/>
  <c r="BE142" i="2"/>
  <c r="BE152" i="2"/>
  <c r="BE165" i="2"/>
  <c r="BE166" i="2"/>
  <c r="BE175" i="2"/>
  <c r="BE182" i="2"/>
  <c r="BE183" i="2"/>
  <c r="BE191" i="2"/>
  <c r="BK167" i="2"/>
  <c r="J167" i="2" s="1"/>
  <c r="J97" i="2" s="1"/>
  <c r="BK169" i="2"/>
  <c r="J169" i="2" s="1"/>
  <c r="J98" i="2" s="1"/>
  <c r="J90" i="2"/>
  <c r="BE130" i="2"/>
  <c r="BE135" i="2"/>
  <c r="BE144" i="2"/>
  <c r="BE150" i="2"/>
  <c r="BE168" i="2"/>
  <c r="BE185" i="2"/>
  <c r="BE190" i="2"/>
  <c r="BE132" i="2"/>
  <c r="BE156" i="2"/>
  <c r="BE186" i="2"/>
  <c r="BE187" i="2"/>
  <c r="BE196" i="2"/>
  <c r="BE205" i="2"/>
  <c r="BE209" i="2"/>
  <c r="BE210" i="2"/>
  <c r="BE213" i="2"/>
  <c r="BE216" i="2"/>
  <c r="BE217" i="2"/>
  <c r="BE220" i="2"/>
  <c r="BE221" i="2"/>
  <c r="BE222" i="2"/>
  <c r="BE223" i="2"/>
  <c r="BE225" i="2"/>
  <c r="BE148" i="2"/>
  <c r="BE192" i="2"/>
  <c r="F90" i="2"/>
  <c r="BE158" i="2"/>
  <c r="BE160" i="2"/>
  <c r="BE197" i="2"/>
  <c r="BE200" i="2"/>
  <c r="BE201" i="2"/>
  <c r="BE203" i="2"/>
  <c r="BE211" i="2"/>
  <c r="BE128" i="2"/>
  <c r="BE161" i="2"/>
  <c r="BE179" i="2"/>
  <c r="BE193" i="2"/>
  <c r="BE202" i="2"/>
  <c r="BE206" i="2"/>
  <c r="BE208" i="2"/>
  <c r="F33" i="2"/>
  <c r="BB95" i="1" s="1"/>
  <c r="BB94" i="1" s="1"/>
  <c r="W31" i="1" s="1"/>
  <c r="F35" i="2"/>
  <c r="BD95" i="1" s="1"/>
  <c r="BD94" i="1" s="1"/>
  <c r="W33" i="1" s="1"/>
  <c r="J32" i="2"/>
  <c r="AW95" i="1" s="1"/>
  <c r="F34" i="2"/>
  <c r="BC95" i="1" s="1"/>
  <c r="BC94" i="1" s="1"/>
  <c r="AY94" i="1" s="1"/>
  <c r="F32" i="2"/>
  <c r="BA95" i="1" s="1"/>
  <c r="BA94" i="1" s="1"/>
  <c r="W30" i="1" s="1"/>
  <c r="R218" i="2" l="1"/>
  <c r="T126" i="2"/>
  <c r="R126" i="2"/>
  <c r="R125" i="2" s="1"/>
  <c r="T218" i="2"/>
  <c r="P126" i="2"/>
  <c r="P218" i="2"/>
  <c r="BK214" i="2"/>
  <c r="J214" i="2"/>
  <c r="J103" i="2"/>
  <c r="BK218" i="2"/>
  <c r="BK126" i="2"/>
  <c r="J126" i="2" s="1"/>
  <c r="J95" i="2" s="1"/>
  <c r="W32" i="1"/>
  <c r="AX94" i="1"/>
  <c r="F31" i="2"/>
  <c r="AZ95" i="1" s="1"/>
  <c r="AZ94" i="1" s="1"/>
  <c r="W29" i="1" s="1"/>
  <c r="J31" i="2"/>
  <c r="AV95" i="1" s="1"/>
  <c r="AT95" i="1" s="1"/>
  <c r="AW94" i="1"/>
  <c r="AK30" i="1" s="1"/>
  <c r="T125" i="2" l="1"/>
  <c r="P125" i="2"/>
  <c r="AU95" i="1" s="1"/>
  <c r="AU94" i="1" s="1"/>
  <c r="BK125" i="2"/>
  <c r="J125" i="2" s="1"/>
  <c r="J94" i="2" s="1"/>
  <c r="AV94" i="1"/>
  <c r="AK29" i="1" s="1"/>
  <c r="AT94" i="1" l="1"/>
  <c r="J28" i="2"/>
  <c r="AG95" i="1" s="1"/>
  <c r="AG94" i="1" s="1"/>
  <c r="AK26" i="1" s="1"/>
  <c r="AK35" i="1" s="1"/>
  <c r="AN94" i="1" l="1"/>
  <c r="AN95" i="1"/>
  <c r="J37" i="2"/>
</calcChain>
</file>

<file path=xl/sharedStrings.xml><?xml version="1.0" encoding="utf-8"?>
<sst xmlns="http://schemas.openxmlformats.org/spreadsheetml/2006/main" count="1215" uniqueCount="346">
  <si>
    <t>Export Komplet</t>
  </si>
  <si>
    <t/>
  </si>
  <si>
    <t>2.0</t>
  </si>
  <si>
    <t>False</t>
  </si>
  <si>
    <t>{7036d010-0366-4129-be80-1cdee87c49e6}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</si>
  <si>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</si>
  <si>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</si>
  <si>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</si>
  <si>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</si>
  <si>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</si>
  <si>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</si>
  <si>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</si>
  <si>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</si>
  <si>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LIPOVADESTKAN</t>
  </si>
  <si>
    <t>Stavba:</t>
  </si>
  <si>
    <t>ULICE LÍPOVÁ - KOMUNIKACE A DEŠŤOVÁ KANALIZACE - SO 02 DEŠŤOVÁ KANALIZACE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</si>
  <si>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</si>
  <si>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</si>
  <si>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</si>
  <si>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</si>
  <si>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</si>
  <si>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</si>
  <si>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</si>
  <si>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</si>
  <si>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</si>
  <si>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</si>
  <si>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</si>
  <si>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</si>
  <si>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</si>
  <si>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</si>
  <si>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</si>
  <si>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</si>
  <si>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</si>
  <si>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</si>
  <si>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</si>
  <si>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</si>
  <si>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</si>
  <si>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</si>
  <si>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</si>
  <si>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</si>
  <si>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</si>
  <si>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</si>
  <si>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</si>
  <si>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</si>
  <si>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</si>
  <si>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</si>
  <si>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</si>
  <si>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</si>
  <si>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</si>
  <si>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</si>
  <si>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</si>
  <si>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</si>
  <si>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</si>
  <si>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</si>
  <si>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</si>
  <si>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</si>
  <si>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</si>
  <si>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</si>
  <si>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</si>
  <si>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</si>
  <si>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</si>
  <si>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</si>
  <si>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</si>
  <si>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</si>
  <si>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</si>
  <si>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</si>
  <si>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</si>
  <si>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</si>
  <si>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</si>
  <si>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</si>
  <si>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</si>
  <si>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</si>
  <si>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</si>
  <si>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</si>
  <si>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</si>
  <si>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</si>
  <si>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</si>
  <si>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</si>
  <si>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</si>
  <si>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</si>
  <si>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</si>
  <si>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</si>
  <si>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</si>
  <si>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</si>
  <si>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</si>
  <si>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</si>
  <si>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</si>
  <si>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</si>
  <si>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</si>
  <si>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</si>
  <si>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</si>
  <si>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</si>
  <si>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</si>
  <si>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</si>
  <si>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</si>
  <si>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</si>
  <si>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</si>
  <si>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</si>
  <si>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</si>
  <si>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</si>
  <si>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</si>
  <si>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</si>
  <si>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</si>
  <si>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</si>
  <si>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</si>
  <si>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</si>
  <si>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</si>
  <si>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</si>
  <si>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</si>
  <si>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</si>
  <si>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</si>
  <si>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</si>
  <si>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</si>
  <si>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</si>
  <si>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113106421</t>
  </si>
  <si>
    <t>Rozebrání dlažeb při překopech komunikací pro pěší z betonových dlaždic strojně pl přes 15 m2</t>
  </si>
  <si>
    <t>m2</t>
  </si>
  <si>
    <t>4</t>
  </si>
  <si>
    <t>-794819692</t>
  </si>
  <si>
    <t>113107511</t>
  </si>
  <si>
    <t>Odstranění podkladu z kameniva těženého tl 100 mm při překopech strojně pl přes 15 m2</t>
  </si>
  <si>
    <t>-1893693902</t>
  </si>
  <si>
    <t>3</t>
  </si>
  <si>
    <t>113107521</t>
  </si>
  <si>
    <t>Odstranění podkladu z kameniva drceného tl 100 mm při překopech strojně pl přes 15 m2</t>
  </si>
  <si>
    <t>-71094707</t>
  </si>
  <si>
    <t>119001405</t>
  </si>
  <si>
    <t>Dočasné zajištění potrubí z PE DN do 200 mm</t>
  </si>
  <si>
    <t>m</t>
  </si>
  <si>
    <t>-1267857945</t>
  </si>
  <si>
    <t>119001421</t>
  </si>
  <si>
    <t>Dočasné zajištění kabelů a kabelových tratí ze 3 volně ložených kabelů</t>
  </si>
  <si>
    <t>1467303696</t>
  </si>
  <si>
    <t>132201203</t>
  </si>
  <si>
    <t>Hloubení rýh š do 2000 mm v hornině tř. 3 objemu do 5000 m3</t>
  </si>
  <si>
    <t>m3</t>
  </si>
  <si>
    <t>1327928423</t>
  </si>
  <si>
    <t>7</t>
  </si>
  <si>
    <t>132201209</t>
  </si>
  <si>
    <t>Příplatek za lepivost k hloubení rýh š do 2000 mm v hornině tř. 3</t>
  </si>
  <si>
    <t>1089427389</t>
  </si>
  <si>
    <t>8</t>
  </si>
  <si>
    <t>151101101</t>
  </si>
  <si>
    <t>Zřízení příložného pažení a rozepření stěn rýh hl do 2 m</t>
  </si>
  <si>
    <t>-1338160392</t>
  </si>
  <si>
    <t>151101102</t>
  </si>
  <si>
    <t>Zřízení příložného pažení a rozepření stěn rýh hl do 4 m</t>
  </si>
  <si>
    <t>-144299975</t>
  </si>
  <si>
    <t>151101111</t>
  </si>
  <si>
    <t>Odstranění příložného pažení a rozepření stěn rýh hl do 2 m</t>
  </si>
  <si>
    <t>-1820499242</t>
  </si>
  <si>
    <t>151101112</t>
  </si>
  <si>
    <t>Odstranění příložného pažení a rozepření stěn rýh hl do 4 m</t>
  </si>
  <si>
    <t>-1725696752</t>
  </si>
  <si>
    <t>161101101</t>
  </si>
  <si>
    <t>1346572116</t>
  </si>
  <si>
    <t>162701105</t>
  </si>
  <si>
    <t>Vodorovné přemístění do 10000 m výkopku/sypaniny z horniny tř. 1 až 4</t>
  </si>
  <si>
    <t>979156739</t>
  </si>
  <si>
    <t>171201201</t>
  </si>
  <si>
    <t>Uložení sypaniny na skládky</t>
  </si>
  <si>
    <t>768870559</t>
  </si>
  <si>
    <t>171201211</t>
  </si>
  <si>
    <t>Poplatek za uložení odpadu ze sypaniny na skládce (skládkovné)</t>
  </si>
  <si>
    <t>t</t>
  </si>
  <si>
    <t>-692555425</t>
  </si>
  <si>
    <t>174101101</t>
  </si>
  <si>
    <t>Zásyp jam, šachet rýh nebo kolem objektů sypaninou se zhutněním</t>
  </si>
  <si>
    <t>333119374</t>
  </si>
  <si>
    <t>175151101</t>
  </si>
  <si>
    <t>Obsypání potrubí strojně sypaninou bez prohození, uloženou do 3 m</t>
  </si>
  <si>
    <t>-2058535814</t>
  </si>
  <si>
    <t>16</t>
  </si>
  <si>
    <t>M</t>
  </si>
  <si>
    <t>583312000</t>
  </si>
  <si>
    <t xml:space="preserve">štěrkopísek </t>
  </si>
  <si>
    <t>580307772</t>
  </si>
  <si>
    <t>58344197</t>
  </si>
  <si>
    <t>-2036573131</t>
  </si>
  <si>
    <t>181301101</t>
  </si>
  <si>
    <t>Rozprostření ornice tl vrstvy do 100 mm pl do 500 m2 v rovině nebo ve svahu do 1:5</t>
  </si>
  <si>
    <t>-452827838</t>
  </si>
  <si>
    <t>181411121</t>
  </si>
  <si>
    <t>Založení lučního trávníku výsevem plochy do 1000 m2 v rovině a ve svahu do 1:5</t>
  </si>
  <si>
    <t>172571960</t>
  </si>
  <si>
    <t>00572410</t>
  </si>
  <si>
    <t>osivo směs travní parková</t>
  </si>
  <si>
    <t>kg</t>
  </si>
  <si>
    <t>-605595611</t>
  </si>
  <si>
    <t>Svislé a kompletní konstrukce</t>
  </si>
  <si>
    <t>359901211</t>
  </si>
  <si>
    <t>Monitoring stoky jakékoli výšky na nové kanalizaci</t>
  </si>
  <si>
    <t>96707288</t>
  </si>
  <si>
    <t>Vodorovné konstrukce</t>
  </si>
  <si>
    <t>451573111</t>
  </si>
  <si>
    <t>Lože pod potrubí otevřený výkop ze štěrkopísku</t>
  </si>
  <si>
    <t>-701786501</t>
  </si>
  <si>
    <t>5</t>
  </si>
  <si>
    <t>Komunikace pozemní</t>
  </si>
  <si>
    <t>566901221</t>
  </si>
  <si>
    <t>Vyspravení podkladu po překopech ing sítí plochy přes 15 m2 štěrkopískem tl. 100 mm</t>
  </si>
  <si>
    <t>794823024</t>
  </si>
  <si>
    <t>566901231</t>
  </si>
  <si>
    <t>Vyspravení podkladu po překopech ing sítí plochy přes 15 m2 štěrkodrtí tl. 100 mm</t>
  </si>
  <si>
    <t>37066376</t>
  </si>
  <si>
    <t>566901241</t>
  </si>
  <si>
    <t>Vyspravení podkladu po překopech ing sítí plochy přes 15 m2 kamenivem hrubým drceným tl. 100 mm</t>
  </si>
  <si>
    <t>1505223182</t>
  </si>
  <si>
    <t>572371111</t>
  </si>
  <si>
    <t xml:space="preserve">Vyspravení krytu komunikací po překopech plochy přes 15 m2 dlažbou </t>
  </si>
  <si>
    <t>66284614</t>
  </si>
  <si>
    <t>Trubní vedení</t>
  </si>
  <si>
    <t>810441811</t>
  </si>
  <si>
    <t>Bourání stávajícího potrubí z betonu DN přes 400 do 600 vč. zemních prací</t>
  </si>
  <si>
    <t>-1577872682</t>
  </si>
  <si>
    <t>837395R01</t>
  </si>
  <si>
    <t xml:space="preserve">Propojení se stávajícím potrubím </t>
  </si>
  <si>
    <t>kus</t>
  </si>
  <si>
    <t>-292935391</t>
  </si>
  <si>
    <t>871310310</t>
  </si>
  <si>
    <t>Montáž kanalizačního potrubí hladkého plnostěnného SN 10 z polypropylenu DN 150</t>
  </si>
  <si>
    <t>546678895</t>
  </si>
  <si>
    <t>871370310</t>
  </si>
  <si>
    <t>Montáž kanalizačního potrubí hladkého plnostěnného SN 10 z polypropylenu DN 300</t>
  </si>
  <si>
    <t>-1719691849</t>
  </si>
  <si>
    <t>28617006</t>
  </si>
  <si>
    <t>trubka kanalizační PP plnostěnná třívrstvá DN 300x1000 mm SN 10</t>
  </si>
  <si>
    <t>-949859964</t>
  </si>
  <si>
    <t>871420310</t>
  </si>
  <si>
    <t>Montáž kanalizačního potrubí hladkého plnostěnného SN 10 z polypropylenu DN 500</t>
  </si>
  <si>
    <t>1852277960</t>
  </si>
  <si>
    <t>28617008</t>
  </si>
  <si>
    <t>trubka kanalizační PP plnostěnná třívrstvá DN 500x1000 mm SN 10</t>
  </si>
  <si>
    <t>1877765906</t>
  </si>
  <si>
    <t>28617003</t>
  </si>
  <si>
    <t>trubka kanalizační PP plnostěnná třívrstvá DN 150x1000 mm SN 10</t>
  </si>
  <si>
    <t>-714741737</t>
  </si>
  <si>
    <t>877420320</t>
  </si>
  <si>
    <t>Montáž odboček na kanalizačním potrubí z PP trub hladkých plnostěnných DN 500</t>
  </si>
  <si>
    <t>-1804684474</t>
  </si>
  <si>
    <t>28611417R01</t>
  </si>
  <si>
    <t>odbočka kanalizační plastová s hrdlem PP 500/150/45°</t>
  </si>
  <si>
    <t>-1904103521</t>
  </si>
  <si>
    <t>28611453R01</t>
  </si>
  <si>
    <t>odbočka kanalizační plastová s hrdlem PP 500/300/87°</t>
  </si>
  <si>
    <t>1254894884</t>
  </si>
  <si>
    <t>894411141</t>
  </si>
  <si>
    <t>Zřízení šachet kanalizačních z betonových dílců na potrubí DN 500 dno beton tř. C 25/30</t>
  </si>
  <si>
    <t>946929293</t>
  </si>
  <si>
    <t>BET.6259</t>
  </si>
  <si>
    <t>dílec betonový pro vstupní šachty  100x100x12 cm</t>
  </si>
  <si>
    <t>1703670286</t>
  </si>
  <si>
    <t>BET.6147</t>
  </si>
  <si>
    <t>dílec betonový pro vstupní šachty  100x25x12 cm</t>
  </si>
  <si>
    <t>489476272</t>
  </si>
  <si>
    <t>59224051</t>
  </si>
  <si>
    <t>dílec betonový pro vstupní šachty  100 x 50 x 12 cm</t>
  </si>
  <si>
    <t>2132292086</t>
  </si>
  <si>
    <t>BTL.0006185.URS</t>
  </si>
  <si>
    <t>skruž betonová přechodová TBR-Q 625/600/120 SPK 62,5/100x60x12 cm</t>
  </si>
  <si>
    <t>-158560521</t>
  </si>
  <si>
    <t>PFB.1120104OZ</t>
  </si>
  <si>
    <t>Prstenec šachtový vyrovnávací (OZ) TBW-Q.1 63/12</t>
  </si>
  <si>
    <t>-166980960</t>
  </si>
  <si>
    <t>PFB.1120103OZ</t>
  </si>
  <si>
    <t>Prstenec šachtový vyrovnávací (OZ) TBW-Q.1 63/10</t>
  </si>
  <si>
    <t>1047973354</t>
  </si>
  <si>
    <t>PFB.1120102OZ</t>
  </si>
  <si>
    <t>Prstenec šachtový vyrovnávací (OZ) TBW-Q.1 63/8</t>
  </si>
  <si>
    <t>-804190785</t>
  </si>
  <si>
    <t>PFB.1120101OZ</t>
  </si>
  <si>
    <t>Prstenec šachtový vyrovnávací (OZ) TBW-Q.1 63/6</t>
  </si>
  <si>
    <t>1722186860</t>
  </si>
  <si>
    <t>PFB.1120100OZ</t>
  </si>
  <si>
    <t>Prstenec šachtový vyrovnávací (OZ) TBW-Q.1 63/4</t>
  </si>
  <si>
    <t>-81965032</t>
  </si>
  <si>
    <t>BET.6260</t>
  </si>
  <si>
    <t>zákrytová deska 100/67</t>
  </si>
  <si>
    <t>690336753</t>
  </si>
  <si>
    <t>ZPS.TBS02619</t>
  </si>
  <si>
    <t xml:space="preserve">Šachtové dno </t>
  </si>
  <si>
    <t>-735353641</t>
  </si>
  <si>
    <t>899102111</t>
  </si>
  <si>
    <t>Osazení poklopů litinových nebo ocelových včetně rámů hmotnosti nad 50 do 100 kg</t>
  </si>
  <si>
    <t>1752578367</t>
  </si>
  <si>
    <t>552410310</t>
  </si>
  <si>
    <t>poklop šachtový třída D 400</t>
  </si>
  <si>
    <t>473395635</t>
  </si>
  <si>
    <t>997</t>
  </si>
  <si>
    <t>Přesun sutě</t>
  </si>
  <si>
    <t>997221571</t>
  </si>
  <si>
    <t>Vodorovná doprava vybouraných hmot do 1 km</t>
  </si>
  <si>
    <t>2127767328</t>
  </si>
  <si>
    <t>997221579</t>
  </si>
  <si>
    <t>Příplatek ZKD 1 km u vodorovné dopravy vybouraných hmot</t>
  </si>
  <si>
    <t>-315798547</t>
  </si>
  <si>
    <t>997221815</t>
  </si>
  <si>
    <t>Poplatek za uložení betonového odpadu na skládce (skládkovné)</t>
  </si>
  <si>
    <t>-1563480616</t>
  </si>
  <si>
    <t>997221855</t>
  </si>
  <si>
    <t>Poplatek za uložení odpadu z kameniva na skládce (skládkovné)</t>
  </si>
  <si>
    <t>-1925397701</t>
  </si>
  <si>
    <t>998</t>
  </si>
  <si>
    <t>Přesun hmot</t>
  </si>
  <si>
    <t>998276101</t>
  </si>
  <si>
    <t>Přesun hmot pro trubní vedení z trub z plastických hmot otevřený výkop</t>
  </si>
  <si>
    <t>-137699055</t>
  </si>
  <si>
    <t>PSV</t>
  </si>
  <si>
    <t>Práce a dodávky PSV</t>
  </si>
  <si>
    <t>721</t>
  </si>
  <si>
    <t>Zdravotechnika - vnitřní kanalizace</t>
  </si>
  <si>
    <t>721242106</t>
  </si>
  <si>
    <t xml:space="preserve">Lapač střešních splavenin z PP se zápachovou klapkou a lapacím košem </t>
  </si>
  <si>
    <t>1258164171</t>
  </si>
  <si>
    <t>998721101</t>
  </si>
  <si>
    <t>Přesun hmot tonážní pro vnitřní kanalizace v objektech v do 6 m</t>
  </si>
  <si>
    <t>265229444</t>
  </si>
  <si>
    <t>VRN</t>
  </si>
  <si>
    <t>Vedlejší rozpočtové náklady</t>
  </si>
  <si>
    <t>VRN1</t>
  </si>
  <si>
    <t>Průzkumné, geodetické a projektové práce</t>
  </si>
  <si>
    <t>1024</t>
  </si>
  <si>
    <t>2042573839</t>
  </si>
  <si>
    <t>660908674</t>
  </si>
  <si>
    <t>-1148202590</t>
  </si>
  <si>
    <t>455771736</t>
  </si>
  <si>
    <t>VRN4</t>
  </si>
  <si>
    <t>Inženýrská činnost</t>
  </si>
  <si>
    <t>1237415467</t>
  </si>
  <si>
    <t>-1745094415</t>
  </si>
  <si>
    <t>30,*1,0</t>
  </si>
  <si>
    <t>30,0 * 1,0</t>
  </si>
  <si>
    <t xml:space="preserve">(282,0 * 1,3 * 2,4 ) + (235,0 * 1,0 * 1,8 ) </t>
  </si>
  <si>
    <t xml:space="preserve">(282,0 * 2,4 * 2,0 ) </t>
  </si>
  <si>
    <t>(235,0 * 2,0 * 1,8 )</t>
  </si>
  <si>
    <t xml:space="preserve">Svislé přemístění výkopku z horniny tř. 1 až 4 </t>
  </si>
  <si>
    <t xml:space="preserve">( 282,0 * 1,3 * 0,3 ) + ( 235,0 * 1,0 * 0,3 ) </t>
  </si>
  <si>
    <t>štěrkodrť frakce 0/63 -  ( 282,0 * 1,3 * 0,3 ) x 1,8</t>
  </si>
  <si>
    <t xml:space="preserve">( 25,0 * 1,0 ) </t>
  </si>
  <si>
    <t xml:space="preserve">( 282,0 * 1,3 * 0,1 ) + ( 235,0 * 1,0 * 0,1 ) </t>
  </si>
  <si>
    <t>58981108</t>
  </si>
  <si>
    <t>( 879,9 -36,7 - 110,1 - 110,1 ) + ( 423,0 - 23,5 - 70,5 ) + 110,1</t>
  </si>
  <si>
    <t>recyklát směsný frakce 0/32 (1061,2 - 110,1 - 475,55 ) * 1,8</t>
  </si>
  <si>
    <t>36,7 + 110,1 + 110,1 + 23,5 + 70,5 + 475,6</t>
  </si>
  <si>
    <t>826,5 * 1,8</t>
  </si>
  <si>
    <t>neobsazeno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</si>
</sst>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8" fillId="0" borderId="14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7" fillId="0" borderId="0" xfId="0" applyFont="1" applyBorder="1" applyAlignment="1" applyProtection="1">
      <alignment horizontal="center" vertical="center"/>
      <protection locked="0"/>
    </xf>
    <xf numFmtId="49" fontId="17" fillId="0" borderId="0" xfId="0" applyNumberFormat="1" applyFont="1" applyBorder="1" applyAlignment="1" applyProtection="1">
      <alignment horizontal="left" vertical="center" wrapText="1"/>
      <protection locked="0"/>
    </xf>
    <xf numFmtId="0" fontId="17" fillId="0" borderId="0" xfId="0" applyFont="1" applyBorder="1" applyAlignment="1" applyProtection="1">
      <alignment horizontal="center" vertical="center" wrapText="1"/>
      <protection locked="0"/>
    </xf>
    <xf numFmtId="167" fontId="17" fillId="0" borderId="0" xfId="0" applyNumberFormat="1" applyFont="1" applyBorder="1" applyAlignment="1" applyProtection="1">
      <alignment vertical="center"/>
      <protection locked="0"/>
    </xf>
    <xf numFmtId="4" fontId="17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7" fontId="2" fillId="0" borderId="0" xfId="0" applyNumberFormat="1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73" workbookViewId="0">
      <selection activeCell="AM89" sqref="AM89:AP8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69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97" t="s">
        <v>13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98" t="s">
        <v>15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168">
        <v>43862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19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19</v>
      </c>
      <c r="AK17" s="23" t="s">
        <v>23</v>
      </c>
      <c r="AN17" s="21" t="s">
        <v>1</v>
      </c>
      <c r="AR17" s="17"/>
      <c r="BS17" s="14" t="s">
        <v>26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27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19</v>
      </c>
      <c r="AK20" s="23" t="s">
        <v>23</v>
      </c>
      <c r="AN20" s="21" t="s">
        <v>1</v>
      </c>
      <c r="AR20" s="17"/>
      <c r="BS20" s="14" t="s">
        <v>26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00">
        <f>ROUND(AG94,2)</f>
        <v>0</v>
      </c>
      <c r="AL26" s="201"/>
      <c r="AM26" s="201"/>
      <c r="AN26" s="201"/>
      <c r="AO26" s="201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2" t="s">
        <v>30</v>
      </c>
      <c r="M28" s="202"/>
      <c r="N28" s="202"/>
      <c r="O28" s="202"/>
      <c r="P28" s="202"/>
      <c r="Q28" s="26"/>
      <c r="R28" s="26"/>
      <c r="S28" s="26"/>
      <c r="T28" s="26"/>
      <c r="U28" s="26"/>
      <c r="V28" s="26"/>
      <c r="W28" s="202" t="s">
        <v>31</v>
      </c>
      <c r="X28" s="202"/>
      <c r="Y28" s="202"/>
      <c r="Z28" s="202"/>
      <c r="AA28" s="202"/>
      <c r="AB28" s="202"/>
      <c r="AC28" s="202"/>
      <c r="AD28" s="202"/>
      <c r="AE28" s="202"/>
      <c r="AF28" s="26"/>
      <c r="AG28" s="26"/>
      <c r="AH28" s="26"/>
      <c r="AI28" s="26"/>
      <c r="AJ28" s="26"/>
      <c r="AK28" s="202" t="s">
        <v>32</v>
      </c>
      <c r="AL28" s="202"/>
      <c r="AM28" s="202"/>
      <c r="AN28" s="202"/>
      <c r="AO28" s="202"/>
      <c r="AP28" s="26"/>
      <c r="AQ28" s="26"/>
      <c r="AR28" s="27"/>
      <c r="BE28" s="26"/>
    </row>
    <row r="29" spans="1:71" s="3" customFormat="1" ht="14.45" customHeight="1">
      <c r="B29" s="31"/>
      <c r="D29" s="23" t="s">
        <v>33</v>
      </c>
      <c r="F29" s="23" t="s">
        <v>34</v>
      </c>
      <c r="L29" s="187">
        <v>0.21</v>
      </c>
      <c r="M29" s="186"/>
      <c r="N29" s="186"/>
      <c r="O29" s="186"/>
      <c r="P29" s="186"/>
      <c r="W29" s="185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K29" s="185">
        <f>ROUND(AV94, 2)</f>
        <v>0</v>
      </c>
      <c r="AL29" s="186"/>
      <c r="AM29" s="186"/>
      <c r="AN29" s="186"/>
      <c r="AO29" s="186"/>
      <c r="AR29" s="31"/>
    </row>
    <row r="30" spans="1:71" s="3" customFormat="1" ht="14.45" customHeight="1">
      <c r="B30" s="31"/>
      <c r="F30" s="23" t="s">
        <v>35</v>
      </c>
      <c r="L30" s="187">
        <v>0.15</v>
      </c>
      <c r="M30" s="186"/>
      <c r="N30" s="186"/>
      <c r="O30" s="186"/>
      <c r="P30" s="186"/>
      <c r="W30" s="185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K30" s="185">
        <f>ROUND(AW94, 2)</f>
        <v>0</v>
      </c>
      <c r="AL30" s="186"/>
      <c r="AM30" s="186"/>
      <c r="AN30" s="186"/>
      <c r="AO30" s="186"/>
      <c r="AR30" s="31"/>
    </row>
    <row r="31" spans="1:71" s="3" customFormat="1" ht="14.45" hidden="1" customHeight="1">
      <c r="B31" s="31"/>
      <c r="F31" s="23" t="s">
        <v>36</v>
      </c>
      <c r="L31" s="187">
        <v>0.21</v>
      </c>
      <c r="M31" s="186"/>
      <c r="N31" s="186"/>
      <c r="O31" s="186"/>
      <c r="P31" s="186"/>
      <c r="W31" s="185">
        <f>ROUND(BB94, 2)</f>
        <v>0</v>
      </c>
      <c r="X31" s="186"/>
      <c r="Y31" s="186"/>
      <c r="Z31" s="186"/>
      <c r="AA31" s="186"/>
      <c r="AB31" s="186"/>
      <c r="AC31" s="186"/>
      <c r="AD31" s="186"/>
      <c r="AE31" s="186"/>
      <c r="AK31" s="185">
        <v>0</v>
      </c>
      <c r="AL31" s="186"/>
      <c r="AM31" s="186"/>
      <c r="AN31" s="186"/>
      <c r="AO31" s="186"/>
      <c r="AR31" s="31"/>
    </row>
    <row r="32" spans="1:71" s="3" customFormat="1" ht="14.45" hidden="1" customHeight="1">
      <c r="B32" s="31"/>
      <c r="F32" s="23" t="s">
        <v>37</v>
      </c>
      <c r="L32" s="187">
        <v>0.15</v>
      </c>
      <c r="M32" s="186"/>
      <c r="N32" s="186"/>
      <c r="O32" s="186"/>
      <c r="P32" s="186"/>
      <c r="W32" s="185">
        <f>ROUND(BC94, 2)</f>
        <v>0</v>
      </c>
      <c r="X32" s="186"/>
      <c r="Y32" s="186"/>
      <c r="Z32" s="186"/>
      <c r="AA32" s="186"/>
      <c r="AB32" s="186"/>
      <c r="AC32" s="186"/>
      <c r="AD32" s="186"/>
      <c r="AE32" s="186"/>
      <c r="AK32" s="185">
        <v>0</v>
      </c>
      <c r="AL32" s="186"/>
      <c r="AM32" s="186"/>
      <c r="AN32" s="186"/>
      <c r="AO32" s="186"/>
      <c r="AR32" s="31"/>
    </row>
    <row r="33" spans="1:57" s="3" customFormat="1" ht="14.45" hidden="1" customHeight="1">
      <c r="B33" s="31"/>
      <c r="F33" s="23" t="s">
        <v>38</v>
      </c>
      <c r="L33" s="187">
        <v>0</v>
      </c>
      <c r="M33" s="186"/>
      <c r="N33" s="186"/>
      <c r="O33" s="186"/>
      <c r="P33" s="186"/>
      <c r="W33" s="185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K33" s="185">
        <v>0</v>
      </c>
      <c r="AL33" s="186"/>
      <c r="AM33" s="186"/>
      <c r="AN33" s="186"/>
      <c r="AO33" s="186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39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40</v>
      </c>
      <c r="U35" s="34"/>
      <c r="V35" s="34"/>
      <c r="W35" s="34"/>
      <c r="X35" s="188" t="s">
        <v>41</v>
      </c>
      <c r="Y35" s="189"/>
      <c r="Z35" s="189"/>
      <c r="AA35" s="189"/>
      <c r="AB35" s="189"/>
      <c r="AC35" s="34"/>
      <c r="AD35" s="34"/>
      <c r="AE35" s="34"/>
      <c r="AF35" s="34"/>
      <c r="AG35" s="34"/>
      <c r="AH35" s="34"/>
      <c r="AI35" s="34"/>
      <c r="AJ35" s="34"/>
      <c r="AK35" s="190">
        <f>SUM(AK26:AK33)</f>
        <v>0</v>
      </c>
      <c r="AL35" s="189"/>
      <c r="AM35" s="189"/>
      <c r="AN35" s="189"/>
      <c r="AO35" s="191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42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43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44</v>
      </c>
      <c r="AI60" s="29"/>
      <c r="AJ60" s="29"/>
      <c r="AK60" s="29"/>
      <c r="AL60" s="29"/>
      <c r="AM60" s="39" t="s">
        <v>45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47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44</v>
      </c>
      <c r="AI75" s="29"/>
      <c r="AJ75" s="29"/>
      <c r="AK75" s="29"/>
      <c r="AL75" s="29"/>
      <c r="AM75" s="39" t="s">
        <v>45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0" s="2" customFormat="1" ht="24.95" customHeight="1">
      <c r="A82" s="26"/>
      <c r="B82" s="27"/>
      <c r="C82" s="18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0" s="4" customFormat="1" ht="12" customHeight="1">
      <c r="B84" s="45"/>
      <c r="C84" s="23" t="s">
        <v>12</v>
      </c>
      <c r="L84" s="4" t="str">
        <f>K5</f>
        <v>LIPOVADESTKAN</v>
      </c>
      <c r="AR84" s="45"/>
    </row>
    <row r="85" spans="1:90" s="5" customFormat="1" ht="36.950000000000003" customHeight="1">
      <c r="B85" s="46"/>
      <c r="C85" s="47" t="s">
        <v>14</v>
      </c>
      <c r="L85" s="176" t="str">
        <f>K6</f>
        <v>ULICE LÍPOVÁ - KOMUNIKACE A DEŠŤOVÁ KANALIZACE - SO 02 DEŠŤOVÁ KANALIZACE</v>
      </c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R85" s="46"/>
    </row>
    <row r="86" spans="1:90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0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178">
        <v>43862</v>
      </c>
      <c r="AN87" s="178"/>
      <c r="AO87" s="26"/>
      <c r="AP87" s="26"/>
      <c r="AQ87" s="26"/>
      <c r="AR87" s="27"/>
      <c r="BE87" s="26"/>
    </row>
    <row r="88" spans="1:90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0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79" t="str">
        <f>IF(E17="","",E17)</f>
        <v xml:space="preserve"> </v>
      </c>
      <c r="AN89" s="180"/>
      <c r="AO89" s="180"/>
      <c r="AP89" s="180"/>
      <c r="AQ89" s="26"/>
      <c r="AR89" s="27"/>
      <c r="AS89" s="181" t="s">
        <v>49</v>
      </c>
      <c r="AT89" s="182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0" s="2" customFormat="1" ht="15.2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79" t="str">
        <f>IF(E20="","",E20)</f>
        <v xml:space="preserve"> </v>
      </c>
      <c r="AN90" s="180"/>
      <c r="AO90" s="180"/>
      <c r="AP90" s="180"/>
      <c r="AQ90" s="26"/>
      <c r="AR90" s="27"/>
      <c r="AS90" s="183"/>
      <c r="AT90" s="184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0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3"/>
      <c r="AT91" s="184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0" s="2" customFormat="1" ht="29.25" customHeight="1">
      <c r="A92" s="26"/>
      <c r="B92" s="27"/>
      <c r="C92" s="171" t="s">
        <v>50</v>
      </c>
      <c r="D92" s="172"/>
      <c r="E92" s="172"/>
      <c r="F92" s="172"/>
      <c r="G92" s="172"/>
      <c r="H92" s="54"/>
      <c r="I92" s="173" t="s">
        <v>51</v>
      </c>
      <c r="J92" s="172"/>
      <c r="K92" s="172"/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4" t="s">
        <v>52</v>
      </c>
      <c r="AH92" s="172"/>
      <c r="AI92" s="172"/>
      <c r="AJ92" s="172"/>
      <c r="AK92" s="172"/>
      <c r="AL92" s="172"/>
      <c r="AM92" s="172"/>
      <c r="AN92" s="173" t="s">
        <v>53</v>
      </c>
      <c r="AO92" s="172"/>
      <c r="AP92" s="175"/>
      <c r="AQ92" s="55" t="s">
        <v>54</v>
      </c>
      <c r="AR92" s="27"/>
      <c r="AS92" s="56" t="s">
        <v>55</v>
      </c>
      <c r="AT92" s="57" t="s">
        <v>56</v>
      </c>
      <c r="AU92" s="57" t="s">
        <v>57</v>
      </c>
      <c r="AV92" s="57" t="s">
        <v>58</v>
      </c>
      <c r="AW92" s="57" t="s">
        <v>59</v>
      </c>
      <c r="AX92" s="57" t="s">
        <v>60</v>
      </c>
      <c r="AY92" s="57" t="s">
        <v>61</v>
      </c>
      <c r="AZ92" s="57" t="s">
        <v>62</v>
      </c>
      <c r="BA92" s="57" t="s">
        <v>63</v>
      </c>
      <c r="BB92" s="57" t="s">
        <v>64</v>
      </c>
      <c r="BC92" s="57" t="s">
        <v>65</v>
      </c>
      <c r="BD92" s="58" t="s">
        <v>66</v>
      </c>
      <c r="BE92" s="26"/>
    </row>
    <row r="93" spans="1:90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0" s="6" customFormat="1" ht="32.450000000000003" customHeight="1">
      <c r="B94" s="62"/>
      <c r="C94" s="63" t="s">
        <v>67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5">
        <f>ROUND(AG95,2)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6292.3488799999996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68</v>
      </c>
      <c r="BT94" s="71" t="s">
        <v>69</v>
      </c>
      <c r="BV94" s="71" t="s">
        <v>70</v>
      </c>
      <c r="BW94" s="71" t="s">
        <v>4</v>
      </c>
      <c r="BX94" s="71" t="s">
        <v>71</v>
      </c>
      <c r="CL94" s="71" t="s">
        <v>1</v>
      </c>
    </row>
    <row r="95" spans="1:90" s="7" customFormat="1" ht="37.5" customHeight="1">
      <c r="A95" s="72" t="s">
        <v>72</v>
      </c>
      <c r="B95" s="73"/>
      <c r="C95" s="74"/>
      <c r="D95" s="194" t="s">
        <v>13</v>
      </c>
      <c r="E95" s="194"/>
      <c r="F95" s="194"/>
      <c r="G95" s="194"/>
      <c r="H95" s="194"/>
      <c r="I95" s="75"/>
      <c r="J95" s="194" t="s">
        <v>15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'LIPOVADESTKAN - ULICE LÍP...'!J28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76" t="s">
        <v>73</v>
      </c>
      <c r="AR95" s="73"/>
      <c r="AS95" s="77">
        <v>0</v>
      </c>
      <c r="AT95" s="78">
        <f>ROUND(SUM(AV95:AW95),2)</f>
        <v>0</v>
      </c>
      <c r="AU95" s="79">
        <f>'LIPOVADESTKAN - ULICE LÍP...'!P125</f>
        <v>6292.3488800000005</v>
      </c>
      <c r="AV95" s="78">
        <f>'LIPOVADESTKAN - ULICE LÍP...'!J31</f>
        <v>0</v>
      </c>
      <c r="AW95" s="78">
        <f>'LIPOVADESTKAN - ULICE LÍP...'!J32</f>
        <v>0</v>
      </c>
      <c r="AX95" s="78">
        <f>'LIPOVADESTKAN - ULICE LÍP...'!J33</f>
        <v>0</v>
      </c>
      <c r="AY95" s="78">
        <f>'LIPOVADESTKAN - ULICE LÍP...'!J34</f>
        <v>0</v>
      </c>
      <c r="AZ95" s="78">
        <f>'LIPOVADESTKAN - ULICE LÍP...'!F31</f>
        <v>0</v>
      </c>
      <c r="BA95" s="78">
        <f>'LIPOVADESTKAN - ULICE LÍP...'!F32</f>
        <v>0</v>
      </c>
      <c r="BB95" s="78">
        <f>'LIPOVADESTKAN - ULICE LÍP...'!F33</f>
        <v>0</v>
      </c>
      <c r="BC95" s="78">
        <f>'LIPOVADESTKAN - ULICE LÍP...'!F34</f>
        <v>0</v>
      </c>
      <c r="BD95" s="80">
        <f>'LIPOVADESTKAN - ULICE LÍP...'!F35</f>
        <v>0</v>
      </c>
      <c r="BT95" s="81" t="s">
        <v>74</v>
      </c>
      <c r="BU95" s="81" t="s">
        <v>75</v>
      </c>
      <c r="BV95" s="81" t="s">
        <v>70</v>
      </c>
      <c r="BW95" s="81" t="s">
        <v>4</v>
      </c>
      <c r="BX95" s="81" t="s">
        <v>71</v>
      </c>
      <c r="CL95" s="81" t="s">
        <v>1</v>
      </c>
    </row>
    <row r="96" spans="1:90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LIPOVADESTKAN - ULICE LÍ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7"/>
  <sheetViews>
    <sheetView showGridLines="0" tabSelected="1" topLeftCell="A82" workbookViewId="0">
      <selection activeCell="I224" sqref="I22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2"/>
    </row>
    <row r="2" spans="1:46" s="1" customFormat="1" ht="36.950000000000003" customHeight="1">
      <c r="L2" s="169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4" t="s">
        <v>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customHeight="1">
      <c r="B4" s="17"/>
      <c r="D4" s="18" t="s">
        <v>77</v>
      </c>
      <c r="L4" s="17"/>
      <c r="M4" s="8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2" customFormat="1" ht="12" customHeight="1">
      <c r="A6" s="26"/>
      <c r="B6" s="27"/>
      <c r="C6" s="26"/>
      <c r="D6" s="23" t="s">
        <v>14</v>
      </c>
      <c r="E6" s="26"/>
      <c r="F6" s="26"/>
      <c r="G6" s="26"/>
      <c r="H6" s="26"/>
      <c r="I6" s="26"/>
      <c r="J6" s="26"/>
      <c r="K6" s="26"/>
      <c r="L6" s="3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46" s="2" customFormat="1" ht="24.75" customHeight="1">
      <c r="A7" s="26"/>
      <c r="B7" s="27"/>
      <c r="C7" s="26"/>
      <c r="D7" s="26"/>
      <c r="E7" s="176" t="s">
        <v>15</v>
      </c>
      <c r="F7" s="203"/>
      <c r="G7" s="203"/>
      <c r="H7" s="203"/>
      <c r="I7" s="26"/>
      <c r="J7" s="26"/>
      <c r="K7" s="26"/>
      <c r="L7" s="3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46" s="2" customFormat="1">
      <c r="A8" s="26"/>
      <c r="B8" s="27"/>
      <c r="C8" s="26"/>
      <c r="D8" s="26"/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2" customHeight="1">
      <c r="A9" s="26"/>
      <c r="B9" s="27"/>
      <c r="C9" s="26"/>
      <c r="D9" s="23" t="s">
        <v>16</v>
      </c>
      <c r="E9" s="26"/>
      <c r="F9" s="21" t="s">
        <v>1</v>
      </c>
      <c r="G9" s="26"/>
      <c r="H9" s="26"/>
      <c r="I9" s="23" t="s">
        <v>17</v>
      </c>
      <c r="J9" s="21" t="s">
        <v>1</v>
      </c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18</v>
      </c>
      <c r="E10" s="26"/>
      <c r="F10" s="21" t="s">
        <v>19</v>
      </c>
      <c r="G10" s="26"/>
      <c r="H10" s="26"/>
      <c r="I10" s="23" t="s">
        <v>20</v>
      </c>
      <c r="J10" s="49">
        <f>'Rekapitulace stavby'!AN8</f>
        <v>43862</v>
      </c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0.9" customHeight="1">
      <c r="A11" s="26"/>
      <c r="B11" s="27"/>
      <c r="C11" s="26"/>
      <c r="D11" s="26"/>
      <c r="E11" s="26"/>
      <c r="F11" s="26"/>
      <c r="G11" s="26"/>
      <c r="H11" s="2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21</v>
      </c>
      <c r="E12" s="26"/>
      <c r="F12" s="26"/>
      <c r="G12" s="26"/>
      <c r="H12" s="26"/>
      <c r="I12" s="23" t="s">
        <v>22</v>
      </c>
      <c r="J12" s="21" t="str">
        <f>IF('Rekapitulace stavby'!AN10="","",'Rekapitulace stavby'!AN10)</f>
        <v/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8" customHeight="1">
      <c r="A13" s="26"/>
      <c r="B13" s="27"/>
      <c r="C13" s="26"/>
      <c r="D13" s="26"/>
      <c r="E13" s="21" t="str">
        <f>IF('Rekapitulace stavby'!E11="","",'Rekapitulace stavby'!E11)</f>
        <v xml:space="preserve"> </v>
      </c>
      <c r="F13" s="26"/>
      <c r="G13" s="26"/>
      <c r="H13" s="26"/>
      <c r="I13" s="23" t="s">
        <v>23</v>
      </c>
      <c r="J13" s="21" t="str">
        <f>IF('Rekapitulace stavby'!AN11="","",'Rekapitulace stavby'!AN11)</f>
        <v/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6.95" customHeigh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24</v>
      </c>
      <c r="E15" s="26"/>
      <c r="F15" s="26"/>
      <c r="G15" s="26"/>
      <c r="H15" s="26"/>
      <c r="I15" s="23" t="s">
        <v>22</v>
      </c>
      <c r="J15" s="21" t="str">
        <f>'Rekapitulace stavby'!AN13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8" customHeight="1">
      <c r="A16" s="26"/>
      <c r="B16" s="27"/>
      <c r="C16" s="26"/>
      <c r="D16" s="26"/>
      <c r="E16" s="197" t="str">
        <f>'Rekapitulace stavby'!E14</f>
        <v xml:space="preserve"> </v>
      </c>
      <c r="F16" s="197"/>
      <c r="G16" s="197"/>
      <c r="H16" s="197"/>
      <c r="I16" s="23" t="s">
        <v>23</v>
      </c>
      <c r="J16" s="21" t="str">
        <f>'Rekapitulace stavby'!AN14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6.95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25</v>
      </c>
      <c r="E18" s="26"/>
      <c r="F18" s="26"/>
      <c r="G18" s="26"/>
      <c r="H18" s="26"/>
      <c r="I18" s="23" t="s">
        <v>22</v>
      </c>
      <c r="J18" s="21" t="str">
        <f>IF('Rekapitulace stavby'!AN16="","",'Rekapitulace stavby'!AN16)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IF('Rekapitulace stavby'!E17="","",'Rekapitulace stavby'!E17)</f>
        <v xml:space="preserve"> </v>
      </c>
      <c r="F19" s="26"/>
      <c r="G19" s="26"/>
      <c r="H19" s="26"/>
      <c r="I19" s="23" t="s">
        <v>23</v>
      </c>
      <c r="J19" s="21" t="str">
        <f>IF('Rekapitulace stavby'!AN17="","",'Rekapitulace stavby'!AN17)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27</v>
      </c>
      <c r="E21" s="26"/>
      <c r="F21" s="26"/>
      <c r="G21" s="26"/>
      <c r="H21" s="26"/>
      <c r="I21" s="23" t="s">
        <v>22</v>
      </c>
      <c r="J21" s="21" t="str">
        <f>IF('Rekapitulace stavby'!AN19="","",'Rekapitulace stavby'!AN19)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tr">
        <f>IF('Rekapitulace stavby'!E20="","",'Rekapitulace stavby'!E20)</f>
        <v xml:space="preserve"> </v>
      </c>
      <c r="F22" s="26"/>
      <c r="G22" s="26"/>
      <c r="H22" s="26"/>
      <c r="I22" s="23" t="s">
        <v>23</v>
      </c>
      <c r="J22" s="21" t="str">
        <f>IF('Rekapitulace stavby'!AN20="","",'Rekapitulace stavby'!AN20)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28</v>
      </c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8" customFormat="1" ht="16.5" customHeight="1">
      <c r="A25" s="84"/>
      <c r="B25" s="85"/>
      <c r="C25" s="84"/>
      <c r="D25" s="84"/>
      <c r="E25" s="199" t="s">
        <v>1</v>
      </c>
      <c r="F25" s="199"/>
      <c r="G25" s="199"/>
      <c r="H25" s="199"/>
      <c r="I25" s="84"/>
      <c r="J25" s="84"/>
      <c r="K25" s="84"/>
      <c r="L25" s="86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60"/>
      <c r="E27" s="60"/>
      <c r="F27" s="60"/>
      <c r="G27" s="60"/>
      <c r="H27" s="60"/>
      <c r="I27" s="60"/>
      <c r="J27" s="60"/>
      <c r="K27" s="60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25.35" customHeight="1">
      <c r="A28" s="26"/>
      <c r="B28" s="27"/>
      <c r="C28" s="26"/>
      <c r="D28" s="87" t="s">
        <v>29</v>
      </c>
      <c r="E28" s="26"/>
      <c r="F28" s="26"/>
      <c r="G28" s="26"/>
      <c r="H28" s="26"/>
      <c r="I28" s="26"/>
      <c r="J28" s="65">
        <f>ROUND(J125, 2)</f>
        <v>0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4.45" customHeight="1">
      <c r="A30" s="26"/>
      <c r="B30" s="27"/>
      <c r="C30" s="26"/>
      <c r="D30" s="26"/>
      <c r="E30" s="26"/>
      <c r="F30" s="30" t="s">
        <v>31</v>
      </c>
      <c r="G30" s="26"/>
      <c r="H30" s="26"/>
      <c r="I30" s="30" t="s">
        <v>30</v>
      </c>
      <c r="J30" s="30" t="s">
        <v>32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4.45" customHeight="1">
      <c r="A31" s="26"/>
      <c r="B31" s="27"/>
      <c r="C31" s="26"/>
      <c r="D31" s="88" t="s">
        <v>33</v>
      </c>
      <c r="E31" s="23" t="s">
        <v>34</v>
      </c>
      <c r="F31" s="89">
        <f>ROUND((SUM(BE125:BE226)),  2)</f>
        <v>0</v>
      </c>
      <c r="G31" s="26"/>
      <c r="H31" s="26"/>
      <c r="I31" s="90">
        <v>0.21</v>
      </c>
      <c r="J31" s="89">
        <f>ROUND(((SUM(BE125:BE226))*I31),  2)</f>
        <v>0</v>
      </c>
      <c r="K31" s="26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3" t="s">
        <v>35</v>
      </c>
      <c r="F32" s="89">
        <f>ROUND((SUM(BF125:BF226)),  2)</f>
        <v>0</v>
      </c>
      <c r="G32" s="26"/>
      <c r="H32" s="26"/>
      <c r="I32" s="90">
        <v>0.15</v>
      </c>
      <c r="J32" s="89">
        <f>ROUND(((SUM(BF125:BF226))*I32), 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26"/>
      <c r="E33" s="23" t="s">
        <v>36</v>
      </c>
      <c r="F33" s="89">
        <f>ROUND((SUM(BG125:BG226)),  2)</f>
        <v>0</v>
      </c>
      <c r="G33" s="26"/>
      <c r="H33" s="26"/>
      <c r="I33" s="90">
        <v>0.21</v>
      </c>
      <c r="J33" s="89">
        <f>0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37</v>
      </c>
      <c r="F34" s="89">
        <f>ROUND((SUM(BH125:BH226)),  2)</f>
        <v>0</v>
      </c>
      <c r="G34" s="26"/>
      <c r="H34" s="26"/>
      <c r="I34" s="90">
        <v>0.15</v>
      </c>
      <c r="J34" s="89">
        <f>0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38</v>
      </c>
      <c r="F35" s="89">
        <f>ROUND((SUM(BI125:BI226)),  2)</f>
        <v>0</v>
      </c>
      <c r="G35" s="26"/>
      <c r="H35" s="26"/>
      <c r="I35" s="90">
        <v>0</v>
      </c>
      <c r="J35" s="8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25.35" customHeight="1">
      <c r="A37" s="26"/>
      <c r="B37" s="27"/>
      <c r="C37" s="91"/>
      <c r="D37" s="92" t="s">
        <v>39</v>
      </c>
      <c r="E37" s="54"/>
      <c r="F37" s="54"/>
      <c r="G37" s="93" t="s">
        <v>40</v>
      </c>
      <c r="H37" s="94" t="s">
        <v>41</v>
      </c>
      <c r="I37" s="54"/>
      <c r="J37" s="95">
        <f>SUM(J28:J35)</f>
        <v>0</v>
      </c>
      <c r="K37" s="9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44</v>
      </c>
      <c r="E61" s="29"/>
      <c r="F61" s="97" t="s">
        <v>45</v>
      </c>
      <c r="G61" s="39" t="s">
        <v>44</v>
      </c>
      <c r="H61" s="29"/>
      <c r="I61" s="29"/>
      <c r="J61" s="98" t="s">
        <v>45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46</v>
      </c>
      <c r="E65" s="40"/>
      <c r="F65" s="40"/>
      <c r="G65" s="37" t="s">
        <v>47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44</v>
      </c>
      <c r="E76" s="29"/>
      <c r="F76" s="97" t="s">
        <v>45</v>
      </c>
      <c r="G76" s="39" t="s">
        <v>44</v>
      </c>
      <c r="H76" s="29"/>
      <c r="I76" s="29"/>
      <c r="J76" s="98" t="s">
        <v>45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78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4.75" customHeight="1">
      <c r="A85" s="26"/>
      <c r="B85" s="27"/>
      <c r="C85" s="26"/>
      <c r="D85" s="26"/>
      <c r="E85" s="176" t="str">
        <f>E7</f>
        <v>ULICE LÍPOVÁ - KOMUNIKACE A DEŠŤOVÁ KANALIZACE - SO 02 DEŠŤOVÁ KANALIZACE</v>
      </c>
      <c r="F85" s="203"/>
      <c r="G85" s="203"/>
      <c r="H85" s="203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2" customHeight="1">
      <c r="A87" s="26"/>
      <c r="B87" s="27"/>
      <c r="C87" s="23" t="s">
        <v>18</v>
      </c>
      <c r="D87" s="26"/>
      <c r="E87" s="26"/>
      <c r="F87" s="21" t="str">
        <f>F10</f>
        <v xml:space="preserve"> </v>
      </c>
      <c r="G87" s="26"/>
      <c r="H87" s="26"/>
      <c r="I87" s="23" t="s">
        <v>20</v>
      </c>
      <c r="J87" s="49">
        <v>43862</v>
      </c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5.2" customHeight="1">
      <c r="A89" s="26"/>
      <c r="B89" s="27"/>
      <c r="C89" s="23" t="s">
        <v>21</v>
      </c>
      <c r="D89" s="26"/>
      <c r="E89" s="26"/>
      <c r="F89" s="21" t="str">
        <f>E13</f>
        <v xml:space="preserve"> </v>
      </c>
      <c r="G89" s="26"/>
      <c r="H89" s="26"/>
      <c r="I89" s="23" t="s">
        <v>25</v>
      </c>
      <c r="J89" s="24" t="str">
        <f>E19</f>
        <v xml:space="preserve"> 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15.2" customHeight="1">
      <c r="A90" s="26"/>
      <c r="B90" s="27"/>
      <c r="C90" s="23" t="s">
        <v>24</v>
      </c>
      <c r="D90" s="26"/>
      <c r="E90" s="26"/>
      <c r="F90" s="21" t="str">
        <f>IF(E16="","",E16)</f>
        <v xml:space="preserve"> </v>
      </c>
      <c r="G90" s="26"/>
      <c r="H90" s="26"/>
      <c r="I90" s="23" t="s">
        <v>27</v>
      </c>
      <c r="J90" s="24" t="str">
        <f>E22</f>
        <v xml:space="preserve"> </v>
      </c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0.35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9.25" customHeight="1">
      <c r="A92" s="26"/>
      <c r="B92" s="27"/>
      <c r="C92" s="99" t="s">
        <v>79</v>
      </c>
      <c r="D92" s="91"/>
      <c r="E92" s="91"/>
      <c r="F92" s="91"/>
      <c r="G92" s="91"/>
      <c r="H92" s="91"/>
      <c r="I92" s="91"/>
      <c r="J92" s="100" t="s">
        <v>80</v>
      </c>
      <c r="K92" s="91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2.9" customHeight="1">
      <c r="A94" s="26"/>
      <c r="B94" s="27"/>
      <c r="C94" s="101" t="s">
        <v>81</v>
      </c>
      <c r="D94" s="26"/>
      <c r="E94" s="26"/>
      <c r="F94" s="26"/>
      <c r="G94" s="26"/>
      <c r="H94" s="26"/>
      <c r="I94" s="26"/>
      <c r="J94" s="65">
        <f>J125</f>
        <v>0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U94" s="14" t="s">
        <v>82</v>
      </c>
    </row>
    <row r="95" spans="1:47" s="9" customFormat="1" ht="24.95" customHeight="1">
      <c r="B95" s="102"/>
      <c r="D95" s="103" t="s">
        <v>83</v>
      </c>
      <c r="E95" s="104"/>
      <c r="F95" s="104"/>
      <c r="G95" s="104"/>
      <c r="H95" s="104"/>
      <c r="I95" s="104"/>
      <c r="J95" s="105">
        <f>J126</f>
        <v>0</v>
      </c>
      <c r="L95" s="102"/>
    </row>
    <row r="96" spans="1:47" s="10" customFormat="1" ht="19.899999999999999" customHeight="1">
      <c r="B96" s="106"/>
      <c r="D96" s="107" t="s">
        <v>84</v>
      </c>
      <c r="E96" s="108"/>
      <c r="F96" s="108"/>
      <c r="G96" s="108"/>
      <c r="H96" s="108"/>
      <c r="I96" s="108"/>
      <c r="J96" s="109">
        <f>J127</f>
        <v>0</v>
      </c>
      <c r="L96" s="106"/>
    </row>
    <row r="97" spans="1:31" s="10" customFormat="1" ht="19.899999999999999" customHeight="1">
      <c r="B97" s="106"/>
      <c r="D97" s="107" t="s">
        <v>85</v>
      </c>
      <c r="E97" s="108"/>
      <c r="F97" s="108"/>
      <c r="G97" s="108"/>
      <c r="H97" s="108"/>
      <c r="I97" s="108"/>
      <c r="J97" s="109">
        <f>J167</f>
        <v>0</v>
      </c>
      <c r="L97" s="106"/>
    </row>
    <row r="98" spans="1:31" s="10" customFormat="1" ht="19.899999999999999" customHeight="1">
      <c r="B98" s="106"/>
      <c r="D98" s="107" t="s">
        <v>86</v>
      </c>
      <c r="E98" s="108"/>
      <c r="F98" s="108"/>
      <c r="G98" s="108"/>
      <c r="H98" s="108"/>
      <c r="I98" s="108"/>
      <c r="J98" s="109">
        <f>J169</f>
        <v>0</v>
      </c>
      <c r="L98" s="106"/>
    </row>
    <row r="99" spans="1:31" s="10" customFormat="1" ht="19.899999999999999" customHeight="1">
      <c r="B99" s="106"/>
      <c r="D99" s="107" t="s">
        <v>87</v>
      </c>
      <c r="E99" s="108"/>
      <c r="F99" s="108"/>
      <c r="G99" s="108"/>
      <c r="H99" s="108"/>
      <c r="I99" s="108"/>
      <c r="J99" s="109">
        <f>J172</f>
        <v>0</v>
      </c>
      <c r="L99" s="106"/>
    </row>
    <row r="100" spans="1:31" s="10" customFormat="1" ht="19.899999999999999" customHeight="1">
      <c r="B100" s="106"/>
      <c r="D100" s="107" t="s">
        <v>88</v>
      </c>
      <c r="E100" s="108"/>
      <c r="F100" s="108"/>
      <c r="G100" s="108"/>
      <c r="H100" s="108"/>
      <c r="I100" s="108"/>
      <c r="J100" s="109">
        <f>J181</f>
        <v>0</v>
      </c>
      <c r="L100" s="106"/>
    </row>
    <row r="101" spans="1:31" s="10" customFormat="1" ht="19.899999999999999" customHeight="1">
      <c r="B101" s="106"/>
      <c r="D101" s="107" t="s">
        <v>89</v>
      </c>
      <c r="E101" s="108"/>
      <c r="F101" s="108"/>
      <c r="G101" s="108"/>
      <c r="H101" s="108"/>
      <c r="I101" s="108"/>
      <c r="J101" s="109">
        <f>J207</f>
        <v>0</v>
      </c>
      <c r="L101" s="106"/>
    </row>
    <row r="102" spans="1:31" s="10" customFormat="1" ht="19.899999999999999" customHeight="1">
      <c r="B102" s="106"/>
      <c r="D102" s="107" t="s">
        <v>90</v>
      </c>
      <c r="E102" s="108"/>
      <c r="F102" s="108"/>
      <c r="G102" s="108"/>
      <c r="H102" s="108"/>
      <c r="I102" s="108"/>
      <c r="J102" s="109">
        <f>J212</f>
        <v>0</v>
      </c>
      <c r="L102" s="106"/>
    </row>
    <row r="103" spans="1:31" s="9" customFormat="1" ht="24.95" customHeight="1">
      <c r="B103" s="102"/>
      <c r="D103" s="103" t="s">
        <v>91</v>
      </c>
      <c r="E103" s="104"/>
      <c r="F103" s="104"/>
      <c r="G103" s="104"/>
      <c r="H103" s="104"/>
      <c r="I103" s="104"/>
      <c r="J103" s="105">
        <f>J214</f>
        <v>0</v>
      </c>
      <c r="L103" s="102"/>
    </row>
    <row r="104" spans="1:31" s="10" customFormat="1" ht="19.899999999999999" customHeight="1">
      <c r="B104" s="106"/>
      <c r="D104" s="107" t="s">
        <v>92</v>
      </c>
      <c r="E104" s="108"/>
      <c r="F104" s="108"/>
      <c r="G104" s="108"/>
      <c r="H104" s="108"/>
      <c r="I104" s="108"/>
      <c r="J104" s="109">
        <f>J215</f>
        <v>0</v>
      </c>
      <c r="L104" s="106"/>
    </row>
    <row r="105" spans="1:31" s="9" customFormat="1" ht="24.95" customHeight="1">
      <c r="B105" s="102"/>
      <c r="D105" s="103" t="s">
        <v>93</v>
      </c>
      <c r="E105" s="104"/>
      <c r="F105" s="104"/>
      <c r="G105" s="104"/>
      <c r="H105" s="104"/>
      <c r="I105" s="104"/>
      <c r="J105" s="105">
        <f>J218</f>
        <v>0</v>
      </c>
      <c r="L105" s="102"/>
    </row>
    <row r="106" spans="1:31" s="10" customFormat="1" ht="19.899999999999999" customHeight="1">
      <c r="B106" s="106"/>
      <c r="D106" s="107" t="s">
        <v>94</v>
      </c>
      <c r="E106" s="108"/>
      <c r="F106" s="108"/>
      <c r="G106" s="108"/>
      <c r="H106" s="108"/>
      <c r="I106" s="108"/>
      <c r="J106" s="109">
        <f>J219</f>
        <v>0</v>
      </c>
      <c r="L106" s="106"/>
    </row>
    <row r="107" spans="1:31" s="10" customFormat="1" ht="19.899999999999999" customHeight="1">
      <c r="B107" s="106"/>
      <c r="D107" s="107" t="s">
        <v>95</v>
      </c>
      <c r="E107" s="108"/>
      <c r="F107" s="108"/>
      <c r="G107" s="108"/>
      <c r="H107" s="108"/>
      <c r="I107" s="108"/>
      <c r="J107" s="109">
        <f>J224</f>
        <v>0</v>
      </c>
      <c r="L107" s="106"/>
    </row>
    <row r="108" spans="1:31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65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4.95" customHeight="1">
      <c r="A114" s="26"/>
      <c r="B114" s="27"/>
      <c r="C114" s="18" t="s">
        <v>96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14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24.75" customHeight="1">
      <c r="A117" s="26"/>
      <c r="B117" s="27"/>
      <c r="C117" s="26"/>
      <c r="D117" s="26"/>
      <c r="E117" s="176" t="str">
        <f>E7</f>
        <v>ULICE LÍPOVÁ - KOMUNIKACE A DEŠŤOVÁ KANALIZACE - SO 02 DEŠŤOVÁ KANALIZACE</v>
      </c>
      <c r="F117" s="203"/>
      <c r="G117" s="203"/>
      <c r="H117" s="203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18</v>
      </c>
      <c r="D119" s="26"/>
      <c r="E119" s="26"/>
      <c r="F119" s="21" t="str">
        <f>F10</f>
        <v xml:space="preserve"> </v>
      </c>
      <c r="G119" s="26"/>
      <c r="H119" s="26"/>
      <c r="I119" s="23" t="s">
        <v>20</v>
      </c>
      <c r="J119" s="49">
        <f>IF(J10="","",J10)</f>
        <v>43862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21</v>
      </c>
      <c r="D121" s="26"/>
      <c r="E121" s="26"/>
      <c r="F121" s="21" t="str">
        <f>E13</f>
        <v xml:space="preserve"> </v>
      </c>
      <c r="G121" s="26"/>
      <c r="H121" s="26"/>
      <c r="I121" s="23" t="s">
        <v>25</v>
      </c>
      <c r="J121" s="24" t="str">
        <f>E19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>
      <c r="A122" s="26"/>
      <c r="B122" s="27"/>
      <c r="C122" s="23" t="s">
        <v>24</v>
      </c>
      <c r="D122" s="26"/>
      <c r="E122" s="26"/>
      <c r="F122" s="21" t="str">
        <f>IF(E16="","",E16)</f>
        <v xml:space="preserve"> </v>
      </c>
      <c r="G122" s="26"/>
      <c r="H122" s="26"/>
      <c r="I122" s="23" t="s">
        <v>27</v>
      </c>
      <c r="J122" s="24" t="str">
        <f>E22</f>
        <v xml:space="preserve"> 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1" customFormat="1" ht="29.25" customHeight="1">
      <c r="A124" s="110"/>
      <c r="B124" s="111"/>
      <c r="C124" s="112" t="s">
        <v>97</v>
      </c>
      <c r="D124" s="113" t="s">
        <v>54</v>
      </c>
      <c r="E124" s="113" t="s">
        <v>50</v>
      </c>
      <c r="F124" s="113" t="s">
        <v>51</v>
      </c>
      <c r="G124" s="113" t="s">
        <v>98</v>
      </c>
      <c r="H124" s="113" t="s">
        <v>99</v>
      </c>
      <c r="I124" s="113" t="s">
        <v>100</v>
      </c>
      <c r="J124" s="114" t="s">
        <v>80</v>
      </c>
      <c r="K124" s="115" t="s">
        <v>101</v>
      </c>
      <c r="L124" s="116"/>
      <c r="M124" s="56" t="s">
        <v>1</v>
      </c>
      <c r="N124" s="57" t="s">
        <v>33</v>
      </c>
      <c r="O124" s="57" t="s">
        <v>102</v>
      </c>
      <c r="P124" s="57" t="s">
        <v>103</v>
      </c>
      <c r="Q124" s="57" t="s">
        <v>104</v>
      </c>
      <c r="R124" s="57" t="s">
        <v>105</v>
      </c>
      <c r="S124" s="57" t="s">
        <v>106</v>
      </c>
      <c r="T124" s="58" t="s">
        <v>107</v>
      </c>
      <c r="U124" s="110"/>
      <c r="V124" s="110"/>
      <c r="W124" s="110"/>
      <c r="X124" s="110"/>
      <c r="Y124" s="110"/>
      <c r="Z124" s="110"/>
      <c r="AA124" s="110"/>
      <c r="AB124" s="110"/>
      <c r="AC124" s="110"/>
      <c r="AD124" s="110"/>
      <c r="AE124" s="110"/>
    </row>
    <row r="125" spans="1:65" s="2" customFormat="1" ht="22.9" customHeight="1">
      <c r="A125" s="26"/>
      <c r="B125" s="27"/>
      <c r="C125" s="63" t="s">
        <v>108</v>
      </c>
      <c r="D125" s="26"/>
      <c r="E125" s="26"/>
      <c r="F125" s="26"/>
      <c r="G125" s="26"/>
      <c r="H125" s="26"/>
      <c r="I125" s="26"/>
      <c r="J125" s="117">
        <f>BK125</f>
        <v>0</v>
      </c>
      <c r="K125" s="26"/>
      <c r="L125" s="27"/>
      <c r="M125" s="59"/>
      <c r="N125" s="50"/>
      <c r="O125" s="60"/>
      <c r="P125" s="118">
        <f>P126+P214+P218</f>
        <v>6292.3488800000005</v>
      </c>
      <c r="Q125" s="60"/>
      <c r="R125" s="118">
        <f>R126+R214+R218</f>
        <v>1514.38681</v>
      </c>
      <c r="S125" s="60"/>
      <c r="T125" s="119">
        <f>T126+T214+T218</f>
        <v>138.44999999999999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68</v>
      </c>
      <c r="AU125" s="14" t="s">
        <v>82</v>
      </c>
      <c r="BK125" s="120">
        <f>BK126+BK214+BK218</f>
        <v>0</v>
      </c>
    </row>
    <row r="126" spans="1:65" s="12" customFormat="1" ht="25.9" customHeight="1">
      <c r="B126" s="121"/>
      <c r="D126" s="122" t="s">
        <v>68</v>
      </c>
      <c r="E126" s="123" t="s">
        <v>109</v>
      </c>
      <c r="F126" s="123" t="s">
        <v>110</v>
      </c>
      <c r="J126" s="124">
        <f>BK126</f>
        <v>0</v>
      </c>
      <c r="L126" s="121"/>
      <c r="M126" s="125"/>
      <c r="N126" s="126"/>
      <c r="O126" s="126"/>
      <c r="P126" s="127">
        <f>P127+P167+P169+P172+P181+P207+P212</f>
        <v>6278.3327200000003</v>
      </c>
      <c r="Q126" s="126"/>
      <c r="R126" s="127">
        <f>R127+R167+R169+R172+R181+R207+R212</f>
        <v>1514.3593100000001</v>
      </c>
      <c r="S126" s="126"/>
      <c r="T126" s="128">
        <f>T127+T167+T169+T172+T181+T207+T212</f>
        <v>138.44999999999999</v>
      </c>
      <c r="AR126" s="122" t="s">
        <v>74</v>
      </c>
      <c r="AT126" s="129" t="s">
        <v>68</v>
      </c>
      <c r="AU126" s="129" t="s">
        <v>69</v>
      </c>
      <c r="AY126" s="122" t="s">
        <v>111</v>
      </c>
      <c r="BK126" s="130">
        <f>BK127+BK167+BK169+BK172+BK181+BK207+BK212</f>
        <v>0</v>
      </c>
    </row>
    <row r="127" spans="1:65" s="12" customFormat="1" ht="22.9" customHeight="1">
      <c r="B127" s="121"/>
      <c r="D127" s="122" t="s">
        <v>68</v>
      </c>
      <c r="E127" s="131" t="s">
        <v>74</v>
      </c>
      <c r="F127" s="131" t="s">
        <v>112</v>
      </c>
      <c r="J127" s="132">
        <f>BK127</f>
        <v>0</v>
      </c>
      <c r="L127" s="121"/>
      <c r="M127" s="125"/>
      <c r="N127" s="126"/>
      <c r="O127" s="126"/>
      <c r="P127" s="127">
        <f>SUM(P128:P166)</f>
        <v>3185.8648000000003</v>
      </c>
      <c r="Q127" s="126"/>
      <c r="R127" s="127">
        <f>SUM(R128:R166)</f>
        <v>1419.6185</v>
      </c>
      <c r="S127" s="126"/>
      <c r="T127" s="128">
        <f>SUM(T128:T166)</f>
        <v>18.75</v>
      </c>
      <c r="AR127" s="122" t="s">
        <v>74</v>
      </c>
      <c r="AT127" s="129" t="s">
        <v>68</v>
      </c>
      <c r="AU127" s="129" t="s">
        <v>74</v>
      </c>
      <c r="AY127" s="122" t="s">
        <v>111</v>
      </c>
      <c r="BK127" s="130">
        <f>SUM(BK128:BK166)</f>
        <v>0</v>
      </c>
    </row>
    <row r="128" spans="1:65" s="2" customFormat="1" ht="21.75" customHeight="1">
      <c r="A128" s="26"/>
      <c r="B128" s="133"/>
      <c r="C128" s="134" t="s">
        <v>74</v>
      </c>
      <c r="D128" s="134" t="s">
        <v>113</v>
      </c>
      <c r="E128" s="135" t="s">
        <v>114</v>
      </c>
      <c r="F128" s="136" t="s">
        <v>115</v>
      </c>
      <c r="G128" s="137" t="s">
        <v>116</v>
      </c>
      <c r="H128" s="138">
        <v>30</v>
      </c>
      <c r="I128" s="139">
        <v>0</v>
      </c>
      <c r="J128" s="139">
        <f t="shared" ref="J128:J166" si="0">ROUND(I128*H128,2)</f>
        <v>0</v>
      </c>
      <c r="K128" s="140"/>
      <c r="L128" s="27"/>
      <c r="M128" s="141" t="s">
        <v>1</v>
      </c>
      <c r="N128" s="142" t="s">
        <v>34</v>
      </c>
      <c r="O128" s="143">
        <v>3.1E-2</v>
      </c>
      <c r="P128" s="143">
        <f t="shared" ref="P128:P166" si="1">O128*H128</f>
        <v>0.92999999999999994</v>
      </c>
      <c r="Q128" s="143">
        <v>0</v>
      </c>
      <c r="R128" s="143">
        <f t="shared" ref="R128:R166" si="2">Q128*H128</f>
        <v>0</v>
      </c>
      <c r="S128" s="143">
        <v>0.255</v>
      </c>
      <c r="T128" s="144">
        <f t="shared" ref="T128:T166" si="3">S128*H128</f>
        <v>7.65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5" t="s">
        <v>117</v>
      </c>
      <c r="AT128" s="145" t="s">
        <v>113</v>
      </c>
      <c r="AU128" s="145" t="s">
        <v>76</v>
      </c>
      <c r="AY128" s="14" t="s">
        <v>111</v>
      </c>
      <c r="BE128" s="146">
        <f t="shared" ref="BE128:BE166" si="4">IF(N128="základní",J128,0)</f>
        <v>0</v>
      </c>
      <c r="BF128" s="146">
        <f t="shared" ref="BF128:BF166" si="5">IF(N128="snížená",J128,0)</f>
        <v>0</v>
      </c>
      <c r="BG128" s="146">
        <f t="shared" ref="BG128:BG166" si="6">IF(N128="zákl. přenesená",J128,0)</f>
        <v>0</v>
      </c>
      <c r="BH128" s="146">
        <f t="shared" ref="BH128:BH166" si="7">IF(N128="sníž. přenesená",J128,0)</f>
        <v>0</v>
      </c>
      <c r="BI128" s="146">
        <f t="shared" ref="BI128:BI166" si="8">IF(N128="nulová",J128,0)</f>
        <v>0</v>
      </c>
      <c r="BJ128" s="14" t="s">
        <v>74</v>
      </c>
      <c r="BK128" s="146">
        <f t="shared" ref="BK128:BK166" si="9">ROUND(I128*H128,2)</f>
        <v>0</v>
      </c>
      <c r="BL128" s="14" t="s">
        <v>117</v>
      </c>
      <c r="BM128" s="145" t="s">
        <v>118</v>
      </c>
    </row>
    <row r="129" spans="1:65" s="2" customFormat="1" ht="21.75" customHeight="1">
      <c r="A129" s="26"/>
      <c r="B129" s="133"/>
      <c r="C129" s="134"/>
      <c r="D129" s="134"/>
      <c r="E129" s="135"/>
      <c r="F129" s="136" t="s">
        <v>330</v>
      </c>
      <c r="G129" s="137"/>
      <c r="H129" s="138"/>
      <c r="I129" s="139"/>
      <c r="J129" s="139"/>
      <c r="K129" s="140"/>
      <c r="L129" s="27"/>
      <c r="M129" s="141"/>
      <c r="N129" s="142"/>
      <c r="O129" s="143"/>
      <c r="P129" s="143"/>
      <c r="Q129" s="143"/>
      <c r="R129" s="143"/>
      <c r="S129" s="143"/>
      <c r="T129" s="144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5"/>
      <c r="AT129" s="145"/>
      <c r="AU129" s="145"/>
      <c r="AY129" s="14"/>
      <c r="BE129" s="146"/>
      <c r="BF129" s="146"/>
      <c r="BG129" s="146"/>
      <c r="BH129" s="146"/>
      <c r="BI129" s="146"/>
      <c r="BJ129" s="14"/>
      <c r="BK129" s="146"/>
      <c r="BL129" s="14"/>
      <c r="BM129" s="145"/>
    </row>
    <row r="130" spans="1:65" s="2" customFormat="1" ht="21.75" customHeight="1">
      <c r="A130" s="26"/>
      <c r="B130" s="133"/>
      <c r="C130" s="134" t="s">
        <v>76</v>
      </c>
      <c r="D130" s="134" t="s">
        <v>113</v>
      </c>
      <c r="E130" s="135" t="s">
        <v>119</v>
      </c>
      <c r="F130" s="136" t="s">
        <v>120</v>
      </c>
      <c r="G130" s="137" t="s">
        <v>116</v>
      </c>
      <c r="H130" s="138">
        <v>30</v>
      </c>
      <c r="I130" s="139">
        <v>0</v>
      </c>
      <c r="J130" s="139">
        <f t="shared" si="0"/>
        <v>0</v>
      </c>
      <c r="K130" s="140"/>
      <c r="L130" s="27"/>
      <c r="M130" s="141" t="s">
        <v>1</v>
      </c>
      <c r="N130" s="142" t="s">
        <v>34</v>
      </c>
      <c r="O130" s="143">
        <v>6.2E-2</v>
      </c>
      <c r="P130" s="143">
        <f t="shared" si="1"/>
        <v>1.8599999999999999</v>
      </c>
      <c r="Q130" s="143">
        <v>0</v>
      </c>
      <c r="R130" s="143">
        <f t="shared" si="2"/>
        <v>0</v>
      </c>
      <c r="S130" s="143">
        <v>0.18</v>
      </c>
      <c r="T130" s="144">
        <f t="shared" si="3"/>
        <v>5.3999999999999995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5" t="s">
        <v>117</v>
      </c>
      <c r="AT130" s="145" t="s">
        <v>113</v>
      </c>
      <c r="AU130" s="145" t="s">
        <v>76</v>
      </c>
      <c r="AY130" s="14" t="s">
        <v>111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4" t="s">
        <v>74</v>
      </c>
      <c r="BK130" s="146">
        <f t="shared" si="9"/>
        <v>0</v>
      </c>
      <c r="BL130" s="14" t="s">
        <v>117</v>
      </c>
      <c r="BM130" s="145" t="s">
        <v>121</v>
      </c>
    </row>
    <row r="131" spans="1:65" s="2" customFormat="1" ht="21.75" customHeight="1">
      <c r="A131" s="26"/>
      <c r="B131" s="133"/>
      <c r="C131" s="134"/>
      <c r="D131" s="134"/>
      <c r="E131" s="135"/>
      <c r="F131" s="136" t="s">
        <v>331</v>
      </c>
      <c r="G131" s="137"/>
      <c r="H131" s="138"/>
      <c r="I131" s="139"/>
      <c r="J131" s="139"/>
      <c r="K131" s="140"/>
      <c r="L131" s="27"/>
      <c r="M131" s="141"/>
      <c r="N131" s="142"/>
      <c r="O131" s="143"/>
      <c r="P131" s="143"/>
      <c r="Q131" s="143"/>
      <c r="R131" s="143"/>
      <c r="S131" s="143"/>
      <c r="T131" s="144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5"/>
      <c r="AT131" s="145"/>
      <c r="AU131" s="145"/>
      <c r="AY131" s="14"/>
      <c r="BE131" s="146"/>
      <c r="BF131" s="146"/>
      <c r="BG131" s="146"/>
      <c r="BH131" s="146"/>
      <c r="BI131" s="146"/>
      <c r="BJ131" s="14"/>
      <c r="BK131" s="146"/>
      <c r="BL131" s="14"/>
      <c r="BM131" s="145"/>
    </row>
    <row r="132" spans="1:65" s="2" customFormat="1" ht="24" customHeight="1">
      <c r="A132" s="26"/>
      <c r="B132" s="133"/>
      <c r="C132" s="134" t="s">
        <v>122</v>
      </c>
      <c r="D132" s="134" t="s">
        <v>113</v>
      </c>
      <c r="E132" s="135" t="s">
        <v>123</v>
      </c>
      <c r="F132" s="136" t="s">
        <v>124</v>
      </c>
      <c r="G132" s="137" t="s">
        <v>116</v>
      </c>
      <c r="H132" s="138">
        <v>30</v>
      </c>
      <c r="I132" s="139">
        <v>0</v>
      </c>
      <c r="J132" s="139">
        <f t="shared" si="0"/>
        <v>0</v>
      </c>
      <c r="K132" s="140"/>
      <c r="L132" s="27"/>
      <c r="M132" s="141" t="s">
        <v>1</v>
      </c>
      <c r="N132" s="142" t="s">
        <v>34</v>
      </c>
      <c r="O132" s="143">
        <v>0.106</v>
      </c>
      <c r="P132" s="143">
        <f t="shared" si="1"/>
        <v>3.1799999999999997</v>
      </c>
      <c r="Q132" s="143">
        <v>0</v>
      </c>
      <c r="R132" s="143">
        <f t="shared" si="2"/>
        <v>0</v>
      </c>
      <c r="S132" s="143">
        <v>0.19</v>
      </c>
      <c r="T132" s="144">
        <f t="shared" si="3"/>
        <v>5.7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5" t="s">
        <v>117</v>
      </c>
      <c r="AT132" s="145" t="s">
        <v>113</v>
      </c>
      <c r="AU132" s="145" t="s">
        <v>76</v>
      </c>
      <c r="AY132" s="14" t="s">
        <v>111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4" t="s">
        <v>74</v>
      </c>
      <c r="BK132" s="146">
        <f t="shared" si="9"/>
        <v>0</v>
      </c>
      <c r="BL132" s="14" t="s">
        <v>117</v>
      </c>
      <c r="BM132" s="145" t="s">
        <v>125</v>
      </c>
    </row>
    <row r="133" spans="1:65" s="2" customFormat="1" ht="24" customHeight="1">
      <c r="A133" s="26"/>
      <c r="B133" s="133"/>
      <c r="C133" s="134"/>
      <c r="D133" s="134"/>
      <c r="E133" s="135"/>
      <c r="F133" s="136" t="s">
        <v>331</v>
      </c>
      <c r="G133" s="137"/>
      <c r="H133" s="138"/>
      <c r="I133" s="139"/>
      <c r="J133" s="139"/>
      <c r="K133" s="140"/>
      <c r="L133" s="27"/>
      <c r="M133" s="141"/>
      <c r="N133" s="142"/>
      <c r="O133" s="143"/>
      <c r="P133" s="143"/>
      <c r="Q133" s="143"/>
      <c r="R133" s="143"/>
      <c r="S133" s="143"/>
      <c r="T133" s="144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5"/>
      <c r="AT133" s="145"/>
      <c r="AU133" s="145"/>
      <c r="AY133" s="14"/>
      <c r="BE133" s="146"/>
      <c r="BF133" s="146"/>
      <c r="BG133" s="146"/>
      <c r="BH133" s="146"/>
      <c r="BI133" s="146"/>
      <c r="BJ133" s="14"/>
      <c r="BK133" s="146"/>
      <c r="BL133" s="14"/>
      <c r="BM133" s="145"/>
    </row>
    <row r="134" spans="1:65" s="2" customFormat="1" ht="16.5" customHeight="1">
      <c r="A134" s="26"/>
      <c r="B134" s="133"/>
      <c r="C134" s="134">
        <v>4</v>
      </c>
      <c r="D134" s="134" t="s">
        <v>113</v>
      </c>
      <c r="E134" s="135" t="s">
        <v>126</v>
      </c>
      <c r="F134" s="136" t="s">
        <v>127</v>
      </c>
      <c r="G134" s="137" t="s">
        <v>128</v>
      </c>
      <c r="H134" s="138">
        <v>52</v>
      </c>
      <c r="I134" s="139">
        <v>0</v>
      </c>
      <c r="J134" s="139">
        <f t="shared" si="0"/>
        <v>0</v>
      </c>
      <c r="K134" s="140"/>
      <c r="L134" s="27"/>
      <c r="M134" s="141" t="s">
        <v>1</v>
      </c>
      <c r="N134" s="142" t="s">
        <v>34</v>
      </c>
      <c r="O134" s="143">
        <v>0.58099999999999996</v>
      </c>
      <c r="P134" s="143">
        <f t="shared" si="1"/>
        <v>30.211999999999996</v>
      </c>
      <c r="Q134" s="143">
        <v>3.6900000000000002E-2</v>
      </c>
      <c r="R134" s="143">
        <f t="shared" si="2"/>
        <v>1.9188000000000001</v>
      </c>
      <c r="S134" s="143">
        <v>0</v>
      </c>
      <c r="T134" s="14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5" t="s">
        <v>117</v>
      </c>
      <c r="AT134" s="145" t="s">
        <v>113</v>
      </c>
      <c r="AU134" s="145" t="s">
        <v>76</v>
      </c>
      <c r="AY134" s="14" t="s">
        <v>111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4" t="s">
        <v>74</v>
      </c>
      <c r="BK134" s="146">
        <f t="shared" si="9"/>
        <v>0</v>
      </c>
      <c r="BL134" s="14" t="s">
        <v>117</v>
      </c>
      <c r="BM134" s="145" t="s">
        <v>129</v>
      </c>
    </row>
    <row r="135" spans="1:65" s="2" customFormat="1" ht="21.75" customHeight="1">
      <c r="A135" s="26"/>
      <c r="B135" s="133"/>
      <c r="C135" s="134">
        <v>5</v>
      </c>
      <c r="D135" s="134" t="s">
        <v>113</v>
      </c>
      <c r="E135" s="135" t="s">
        <v>130</v>
      </c>
      <c r="F135" s="136" t="s">
        <v>131</v>
      </c>
      <c r="G135" s="137" t="s">
        <v>128</v>
      </c>
      <c r="H135" s="138">
        <v>15</v>
      </c>
      <c r="I135" s="139">
        <v>0</v>
      </c>
      <c r="J135" s="139">
        <f t="shared" si="0"/>
        <v>0</v>
      </c>
      <c r="K135" s="140"/>
      <c r="L135" s="27"/>
      <c r="M135" s="141" t="s">
        <v>1</v>
      </c>
      <c r="N135" s="142" t="s">
        <v>34</v>
      </c>
      <c r="O135" s="143">
        <v>0.54700000000000004</v>
      </c>
      <c r="P135" s="143">
        <f t="shared" si="1"/>
        <v>8.2050000000000001</v>
      </c>
      <c r="Q135" s="143">
        <v>3.6900000000000002E-2</v>
      </c>
      <c r="R135" s="143">
        <f t="shared" si="2"/>
        <v>0.55349999999999999</v>
      </c>
      <c r="S135" s="143">
        <v>0</v>
      </c>
      <c r="T135" s="14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5" t="s">
        <v>117</v>
      </c>
      <c r="AT135" s="145" t="s">
        <v>113</v>
      </c>
      <c r="AU135" s="145" t="s">
        <v>76</v>
      </c>
      <c r="AY135" s="14" t="s">
        <v>111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4" t="s">
        <v>74</v>
      </c>
      <c r="BK135" s="146">
        <f t="shared" si="9"/>
        <v>0</v>
      </c>
      <c r="BL135" s="14" t="s">
        <v>117</v>
      </c>
      <c r="BM135" s="145" t="s">
        <v>132</v>
      </c>
    </row>
    <row r="136" spans="1:65" s="2" customFormat="1" ht="21.75" customHeight="1">
      <c r="A136" s="26"/>
      <c r="B136" s="133"/>
      <c r="C136" s="134">
        <v>6</v>
      </c>
      <c r="D136" s="134" t="s">
        <v>113</v>
      </c>
      <c r="E136" s="135" t="s">
        <v>133</v>
      </c>
      <c r="F136" s="136" t="s">
        <v>134</v>
      </c>
      <c r="G136" s="137" t="s">
        <v>135</v>
      </c>
      <c r="H136" s="138">
        <v>1302.8</v>
      </c>
      <c r="I136" s="139">
        <v>0</v>
      </c>
      <c r="J136" s="139">
        <f t="shared" si="0"/>
        <v>0</v>
      </c>
      <c r="K136" s="140"/>
      <c r="L136" s="27"/>
      <c r="M136" s="141" t="s">
        <v>1</v>
      </c>
      <c r="N136" s="142" t="s">
        <v>34</v>
      </c>
      <c r="O136" s="143">
        <v>0.58599999999999997</v>
      </c>
      <c r="P136" s="143">
        <f t="shared" si="1"/>
        <v>763.44079999999997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5" t="s">
        <v>117</v>
      </c>
      <c r="AT136" s="145" t="s">
        <v>113</v>
      </c>
      <c r="AU136" s="145" t="s">
        <v>76</v>
      </c>
      <c r="AY136" s="14" t="s">
        <v>111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4" t="s">
        <v>74</v>
      </c>
      <c r="BK136" s="146">
        <f t="shared" si="9"/>
        <v>0</v>
      </c>
      <c r="BL136" s="14" t="s">
        <v>117</v>
      </c>
      <c r="BM136" s="145" t="s">
        <v>136</v>
      </c>
    </row>
    <row r="137" spans="1:65" s="2" customFormat="1" ht="21.75" customHeight="1">
      <c r="A137" s="26"/>
      <c r="B137" s="133"/>
      <c r="C137" s="134"/>
      <c r="D137" s="134"/>
      <c r="E137" s="135"/>
      <c r="F137" s="136" t="s">
        <v>332</v>
      </c>
      <c r="G137" s="137"/>
      <c r="H137" s="138"/>
      <c r="I137" s="139"/>
      <c r="J137" s="139"/>
      <c r="K137" s="140"/>
      <c r="L137" s="27"/>
      <c r="M137" s="141"/>
      <c r="N137" s="142"/>
      <c r="O137" s="143"/>
      <c r="P137" s="143"/>
      <c r="Q137" s="143"/>
      <c r="R137" s="143"/>
      <c r="S137" s="143"/>
      <c r="T137" s="144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5"/>
      <c r="AT137" s="145"/>
      <c r="AU137" s="145"/>
      <c r="AY137" s="14"/>
      <c r="BE137" s="146"/>
      <c r="BF137" s="146"/>
      <c r="BG137" s="146"/>
      <c r="BH137" s="146"/>
      <c r="BI137" s="146"/>
      <c r="BJ137" s="14"/>
      <c r="BK137" s="146"/>
      <c r="BL137" s="14"/>
      <c r="BM137" s="145"/>
    </row>
    <row r="138" spans="1:65" s="2" customFormat="1" ht="21.75" customHeight="1">
      <c r="A138" s="26"/>
      <c r="B138" s="133"/>
      <c r="C138" s="134" t="s">
        <v>137</v>
      </c>
      <c r="D138" s="134" t="s">
        <v>113</v>
      </c>
      <c r="E138" s="135" t="s">
        <v>138</v>
      </c>
      <c r="F138" s="136" t="s">
        <v>139</v>
      </c>
      <c r="G138" s="137" t="s">
        <v>135</v>
      </c>
      <c r="H138" s="138">
        <v>1302.8</v>
      </c>
      <c r="I138" s="139">
        <v>0</v>
      </c>
      <c r="J138" s="139">
        <f t="shared" si="0"/>
        <v>0</v>
      </c>
      <c r="K138" s="140"/>
      <c r="L138" s="27"/>
      <c r="M138" s="141" t="s">
        <v>1</v>
      </c>
      <c r="N138" s="142" t="s">
        <v>34</v>
      </c>
      <c r="O138" s="143">
        <v>0.1</v>
      </c>
      <c r="P138" s="143">
        <f t="shared" si="1"/>
        <v>130.28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5" t="s">
        <v>117</v>
      </c>
      <c r="AT138" s="145" t="s">
        <v>113</v>
      </c>
      <c r="AU138" s="145" t="s">
        <v>76</v>
      </c>
      <c r="AY138" s="14" t="s">
        <v>111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4" t="s">
        <v>74</v>
      </c>
      <c r="BK138" s="146">
        <f t="shared" si="9"/>
        <v>0</v>
      </c>
      <c r="BL138" s="14" t="s">
        <v>117</v>
      </c>
      <c r="BM138" s="145" t="s">
        <v>140</v>
      </c>
    </row>
    <row r="139" spans="1:65" s="2" customFormat="1" ht="21.75" customHeight="1">
      <c r="A139" s="26"/>
      <c r="B139" s="133"/>
      <c r="C139" s="134"/>
      <c r="D139" s="134"/>
      <c r="E139" s="135"/>
      <c r="F139" s="136" t="s">
        <v>332</v>
      </c>
      <c r="G139" s="137"/>
      <c r="H139" s="138"/>
      <c r="I139" s="139"/>
      <c r="J139" s="139"/>
      <c r="K139" s="140"/>
      <c r="L139" s="27"/>
      <c r="M139" s="141"/>
      <c r="N139" s="142"/>
      <c r="O139" s="143"/>
      <c r="P139" s="143"/>
      <c r="Q139" s="143"/>
      <c r="R139" s="143"/>
      <c r="S139" s="143"/>
      <c r="T139" s="144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5"/>
      <c r="AT139" s="145"/>
      <c r="AU139" s="145"/>
      <c r="AY139" s="14"/>
      <c r="BE139" s="146"/>
      <c r="BF139" s="146"/>
      <c r="BG139" s="146"/>
      <c r="BH139" s="146"/>
      <c r="BI139" s="146"/>
      <c r="BJ139" s="14"/>
      <c r="BK139" s="146"/>
      <c r="BL139" s="14"/>
      <c r="BM139" s="145"/>
    </row>
    <row r="140" spans="1:65" s="2" customFormat="1" ht="16.5" customHeight="1">
      <c r="A140" s="26"/>
      <c r="B140" s="133"/>
      <c r="C140" s="134" t="s">
        <v>141</v>
      </c>
      <c r="D140" s="134" t="s">
        <v>113</v>
      </c>
      <c r="E140" s="135" t="s">
        <v>142</v>
      </c>
      <c r="F140" s="136" t="s">
        <v>143</v>
      </c>
      <c r="G140" s="137" t="s">
        <v>116</v>
      </c>
      <c r="H140" s="138">
        <v>846</v>
      </c>
      <c r="I140" s="139">
        <v>0</v>
      </c>
      <c r="J140" s="139">
        <f t="shared" si="0"/>
        <v>0</v>
      </c>
      <c r="K140" s="140"/>
      <c r="L140" s="27"/>
      <c r="M140" s="141" t="s">
        <v>1</v>
      </c>
      <c r="N140" s="142" t="s">
        <v>34</v>
      </c>
      <c r="O140" s="143">
        <v>0.23599999999999999</v>
      </c>
      <c r="P140" s="143">
        <f t="shared" si="1"/>
        <v>199.65599999999998</v>
      </c>
      <c r="Q140" s="143">
        <v>8.4000000000000003E-4</v>
      </c>
      <c r="R140" s="143">
        <f t="shared" si="2"/>
        <v>0.71064000000000005</v>
      </c>
      <c r="S140" s="143">
        <v>0</v>
      </c>
      <c r="T140" s="14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5" t="s">
        <v>117</v>
      </c>
      <c r="AT140" s="145" t="s">
        <v>113</v>
      </c>
      <c r="AU140" s="145" t="s">
        <v>76</v>
      </c>
      <c r="AY140" s="14" t="s">
        <v>111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4" t="s">
        <v>74</v>
      </c>
      <c r="BK140" s="146">
        <f t="shared" si="9"/>
        <v>0</v>
      </c>
      <c r="BL140" s="14" t="s">
        <v>117</v>
      </c>
      <c r="BM140" s="145" t="s">
        <v>144</v>
      </c>
    </row>
    <row r="141" spans="1:65" s="2" customFormat="1" ht="16.5" customHeight="1">
      <c r="A141" s="26"/>
      <c r="B141" s="133"/>
      <c r="C141" s="134"/>
      <c r="D141" s="134"/>
      <c r="E141" s="135"/>
      <c r="F141" s="136" t="s">
        <v>333</v>
      </c>
      <c r="G141" s="137"/>
      <c r="H141" s="138"/>
      <c r="I141" s="139"/>
      <c r="J141" s="139"/>
      <c r="K141" s="140"/>
      <c r="L141" s="27"/>
      <c r="M141" s="141"/>
      <c r="N141" s="142"/>
      <c r="O141" s="143"/>
      <c r="P141" s="143"/>
      <c r="Q141" s="143"/>
      <c r="R141" s="143"/>
      <c r="S141" s="143"/>
      <c r="T141" s="144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5"/>
      <c r="AT141" s="145"/>
      <c r="AU141" s="145"/>
      <c r="AY141" s="14"/>
      <c r="BE141" s="146"/>
      <c r="BF141" s="146"/>
      <c r="BG141" s="146"/>
      <c r="BH141" s="146"/>
      <c r="BI141" s="146"/>
      <c r="BJ141" s="14"/>
      <c r="BK141" s="146"/>
      <c r="BL141" s="14"/>
      <c r="BM141" s="145"/>
    </row>
    <row r="142" spans="1:65" s="2" customFormat="1" ht="16.5" customHeight="1">
      <c r="A142" s="26"/>
      <c r="B142" s="133"/>
      <c r="C142" s="134">
        <v>9</v>
      </c>
      <c r="D142" s="134" t="s">
        <v>113</v>
      </c>
      <c r="E142" s="135" t="s">
        <v>145</v>
      </c>
      <c r="F142" s="136" t="s">
        <v>146</v>
      </c>
      <c r="G142" s="137" t="s">
        <v>116</v>
      </c>
      <c r="H142" s="138">
        <v>1353.6</v>
      </c>
      <c r="I142" s="139">
        <v>0</v>
      </c>
      <c r="J142" s="139">
        <f t="shared" si="0"/>
        <v>0</v>
      </c>
      <c r="K142" s="140"/>
      <c r="L142" s="27"/>
      <c r="M142" s="141" t="s">
        <v>1</v>
      </c>
      <c r="N142" s="142" t="s">
        <v>34</v>
      </c>
      <c r="O142" s="143">
        <v>0.47899999999999998</v>
      </c>
      <c r="P142" s="143">
        <f t="shared" si="1"/>
        <v>648.37439999999992</v>
      </c>
      <c r="Q142" s="143">
        <v>8.4999999999999995E-4</v>
      </c>
      <c r="R142" s="143">
        <f t="shared" si="2"/>
        <v>1.1505599999999998</v>
      </c>
      <c r="S142" s="143">
        <v>0</v>
      </c>
      <c r="T142" s="14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5" t="s">
        <v>117</v>
      </c>
      <c r="AT142" s="145" t="s">
        <v>113</v>
      </c>
      <c r="AU142" s="145" t="s">
        <v>76</v>
      </c>
      <c r="AY142" s="14" t="s">
        <v>111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4" t="s">
        <v>74</v>
      </c>
      <c r="BK142" s="146">
        <f t="shared" si="9"/>
        <v>0</v>
      </c>
      <c r="BL142" s="14" t="s">
        <v>117</v>
      </c>
      <c r="BM142" s="145" t="s">
        <v>147</v>
      </c>
    </row>
    <row r="143" spans="1:65" s="2" customFormat="1" ht="16.5" customHeight="1">
      <c r="A143" s="26"/>
      <c r="B143" s="133"/>
      <c r="C143" s="134"/>
      <c r="D143" s="134"/>
      <c r="E143" s="135"/>
      <c r="F143" s="136" t="s">
        <v>334</v>
      </c>
      <c r="G143" s="137"/>
      <c r="H143" s="138"/>
      <c r="I143" s="139"/>
      <c r="J143" s="139"/>
      <c r="K143" s="140"/>
      <c r="L143" s="27"/>
      <c r="M143" s="141"/>
      <c r="N143" s="142"/>
      <c r="O143" s="143"/>
      <c r="P143" s="143"/>
      <c r="Q143" s="143"/>
      <c r="R143" s="143"/>
      <c r="S143" s="143"/>
      <c r="T143" s="144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5"/>
      <c r="AT143" s="145"/>
      <c r="AU143" s="145"/>
      <c r="AY143" s="14"/>
      <c r="BE143" s="146"/>
      <c r="BF143" s="146"/>
      <c r="BG143" s="146"/>
      <c r="BH143" s="146"/>
      <c r="BI143" s="146"/>
      <c r="BJ143" s="14"/>
      <c r="BK143" s="146"/>
      <c r="BL143" s="14"/>
      <c r="BM143" s="145"/>
    </row>
    <row r="144" spans="1:65" s="2" customFormat="1" ht="21.75" customHeight="1">
      <c r="A144" s="26"/>
      <c r="B144" s="133"/>
      <c r="C144" s="134">
        <v>10</v>
      </c>
      <c r="D144" s="134" t="s">
        <v>113</v>
      </c>
      <c r="E144" s="135" t="s">
        <v>148</v>
      </c>
      <c r="F144" s="136" t="s">
        <v>149</v>
      </c>
      <c r="G144" s="137" t="s">
        <v>116</v>
      </c>
      <c r="H144" s="138">
        <v>846</v>
      </c>
      <c r="I144" s="139">
        <v>0</v>
      </c>
      <c r="J144" s="139">
        <f t="shared" si="0"/>
        <v>0</v>
      </c>
      <c r="K144" s="140"/>
      <c r="L144" s="27"/>
      <c r="M144" s="141" t="s">
        <v>1</v>
      </c>
      <c r="N144" s="142" t="s">
        <v>34</v>
      </c>
      <c r="O144" s="143">
        <v>7.0000000000000007E-2</v>
      </c>
      <c r="P144" s="143">
        <f t="shared" si="1"/>
        <v>59.220000000000006</v>
      </c>
      <c r="Q144" s="143">
        <v>0</v>
      </c>
      <c r="R144" s="143">
        <f t="shared" si="2"/>
        <v>0</v>
      </c>
      <c r="S144" s="143">
        <v>0</v>
      </c>
      <c r="T144" s="14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5" t="s">
        <v>117</v>
      </c>
      <c r="AT144" s="145" t="s">
        <v>113</v>
      </c>
      <c r="AU144" s="145" t="s">
        <v>76</v>
      </c>
      <c r="AY144" s="14" t="s">
        <v>111</v>
      </c>
      <c r="BE144" s="146">
        <f t="shared" si="4"/>
        <v>0</v>
      </c>
      <c r="BF144" s="146">
        <f t="shared" si="5"/>
        <v>0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4" t="s">
        <v>74</v>
      </c>
      <c r="BK144" s="146">
        <f t="shared" si="9"/>
        <v>0</v>
      </c>
      <c r="BL144" s="14" t="s">
        <v>117</v>
      </c>
      <c r="BM144" s="145" t="s">
        <v>150</v>
      </c>
    </row>
    <row r="145" spans="1:65" s="2" customFormat="1" ht="21.75" customHeight="1">
      <c r="A145" s="26"/>
      <c r="B145" s="133"/>
      <c r="C145" s="134"/>
      <c r="D145" s="134"/>
      <c r="E145" s="135"/>
      <c r="F145" s="136" t="s">
        <v>333</v>
      </c>
      <c r="G145" s="137"/>
      <c r="H145" s="138"/>
      <c r="I145" s="139"/>
      <c r="J145" s="139"/>
      <c r="K145" s="140"/>
      <c r="L145" s="27"/>
      <c r="M145" s="141"/>
      <c r="N145" s="142"/>
      <c r="O145" s="143"/>
      <c r="P145" s="143"/>
      <c r="Q145" s="143"/>
      <c r="R145" s="143"/>
      <c r="S145" s="143"/>
      <c r="T145" s="144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5"/>
      <c r="AT145" s="145"/>
      <c r="AU145" s="145"/>
      <c r="AY145" s="14"/>
      <c r="BE145" s="146"/>
      <c r="BF145" s="146"/>
      <c r="BG145" s="146"/>
      <c r="BH145" s="146"/>
      <c r="BI145" s="146"/>
      <c r="BJ145" s="14"/>
      <c r="BK145" s="146"/>
      <c r="BL145" s="14"/>
      <c r="BM145" s="145"/>
    </row>
    <row r="146" spans="1:65" s="2" customFormat="1" ht="21.75" customHeight="1">
      <c r="A146" s="26"/>
      <c r="B146" s="133"/>
      <c r="C146" s="134">
        <v>11</v>
      </c>
      <c r="D146" s="134" t="s">
        <v>113</v>
      </c>
      <c r="E146" s="135" t="s">
        <v>151</v>
      </c>
      <c r="F146" s="136" t="s">
        <v>152</v>
      </c>
      <c r="G146" s="137" t="s">
        <v>116</v>
      </c>
      <c r="H146" s="138">
        <v>1353.6</v>
      </c>
      <c r="I146" s="139">
        <v>0</v>
      </c>
      <c r="J146" s="139">
        <f t="shared" si="0"/>
        <v>0</v>
      </c>
      <c r="K146" s="140"/>
      <c r="L146" s="27"/>
      <c r="M146" s="141" t="s">
        <v>1</v>
      </c>
      <c r="N146" s="142" t="s">
        <v>34</v>
      </c>
      <c r="O146" s="143">
        <v>0.32700000000000001</v>
      </c>
      <c r="P146" s="143">
        <f t="shared" si="1"/>
        <v>442.62719999999996</v>
      </c>
      <c r="Q146" s="143">
        <v>0</v>
      </c>
      <c r="R146" s="143">
        <f t="shared" si="2"/>
        <v>0</v>
      </c>
      <c r="S146" s="143">
        <v>0</v>
      </c>
      <c r="T146" s="14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5" t="s">
        <v>117</v>
      </c>
      <c r="AT146" s="145" t="s">
        <v>113</v>
      </c>
      <c r="AU146" s="145" t="s">
        <v>76</v>
      </c>
      <c r="AY146" s="14" t="s">
        <v>111</v>
      </c>
      <c r="BE146" s="146">
        <f t="shared" si="4"/>
        <v>0</v>
      </c>
      <c r="BF146" s="146">
        <f t="shared" si="5"/>
        <v>0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4" t="s">
        <v>74</v>
      </c>
      <c r="BK146" s="146">
        <f t="shared" si="9"/>
        <v>0</v>
      </c>
      <c r="BL146" s="14" t="s">
        <v>117</v>
      </c>
      <c r="BM146" s="145" t="s">
        <v>153</v>
      </c>
    </row>
    <row r="147" spans="1:65" s="2" customFormat="1" ht="21.75" customHeight="1">
      <c r="A147" s="26"/>
      <c r="B147" s="133"/>
      <c r="C147" s="134"/>
      <c r="D147" s="134"/>
      <c r="E147" s="135"/>
      <c r="F147" s="136" t="s">
        <v>334</v>
      </c>
      <c r="G147" s="137"/>
      <c r="H147" s="138"/>
      <c r="I147" s="139"/>
      <c r="J147" s="139"/>
      <c r="K147" s="140"/>
      <c r="L147" s="27"/>
      <c r="M147" s="141"/>
      <c r="N147" s="142"/>
      <c r="O147" s="143"/>
      <c r="P147" s="143"/>
      <c r="Q147" s="143"/>
      <c r="R147" s="143"/>
      <c r="S147" s="143"/>
      <c r="T147" s="144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5"/>
      <c r="AT147" s="145"/>
      <c r="AU147" s="145"/>
      <c r="AY147" s="14"/>
      <c r="BE147" s="146"/>
      <c r="BF147" s="146"/>
      <c r="BG147" s="146"/>
      <c r="BH147" s="146"/>
      <c r="BI147" s="146"/>
      <c r="BJ147" s="14"/>
      <c r="BK147" s="146"/>
      <c r="BL147" s="14"/>
      <c r="BM147" s="145"/>
    </row>
    <row r="148" spans="1:65" s="2" customFormat="1" ht="21.75" customHeight="1">
      <c r="A148" s="26"/>
      <c r="B148" s="133"/>
      <c r="C148" s="134">
        <v>12</v>
      </c>
      <c r="D148" s="134" t="s">
        <v>113</v>
      </c>
      <c r="E148" s="135" t="s">
        <v>154</v>
      </c>
      <c r="F148" s="136" t="s">
        <v>335</v>
      </c>
      <c r="G148" s="137" t="s">
        <v>135</v>
      </c>
      <c r="H148" s="138">
        <v>1302.8</v>
      </c>
      <c r="I148" s="139">
        <v>0</v>
      </c>
      <c r="J148" s="139">
        <f t="shared" si="0"/>
        <v>0</v>
      </c>
      <c r="K148" s="140"/>
      <c r="L148" s="27"/>
      <c r="M148" s="141" t="s">
        <v>1</v>
      </c>
      <c r="N148" s="142" t="s">
        <v>34</v>
      </c>
      <c r="O148" s="143">
        <v>0.34499999999999997</v>
      </c>
      <c r="P148" s="143">
        <f t="shared" si="1"/>
        <v>449.46599999999995</v>
      </c>
      <c r="Q148" s="143">
        <v>0</v>
      </c>
      <c r="R148" s="143">
        <f t="shared" si="2"/>
        <v>0</v>
      </c>
      <c r="S148" s="143">
        <v>0</v>
      </c>
      <c r="T148" s="14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5" t="s">
        <v>117</v>
      </c>
      <c r="AT148" s="145" t="s">
        <v>113</v>
      </c>
      <c r="AU148" s="145" t="s">
        <v>76</v>
      </c>
      <c r="AY148" s="14" t="s">
        <v>111</v>
      </c>
      <c r="BE148" s="146">
        <f t="shared" si="4"/>
        <v>0</v>
      </c>
      <c r="BF148" s="146">
        <f t="shared" si="5"/>
        <v>0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4" t="s">
        <v>74</v>
      </c>
      <c r="BK148" s="146">
        <f t="shared" si="9"/>
        <v>0</v>
      </c>
      <c r="BL148" s="14" t="s">
        <v>117</v>
      </c>
      <c r="BM148" s="145" t="s">
        <v>155</v>
      </c>
    </row>
    <row r="149" spans="1:65" s="2" customFormat="1" ht="21.75" customHeight="1">
      <c r="A149" s="26"/>
      <c r="B149" s="133"/>
      <c r="C149" s="134"/>
      <c r="D149" s="134"/>
      <c r="E149" s="135"/>
      <c r="F149" s="136" t="s">
        <v>332</v>
      </c>
      <c r="G149" s="137"/>
      <c r="H149" s="138"/>
      <c r="I149" s="139"/>
      <c r="J149" s="139"/>
      <c r="K149" s="140"/>
      <c r="L149" s="27"/>
      <c r="M149" s="141"/>
      <c r="N149" s="142"/>
      <c r="O149" s="143"/>
      <c r="P149" s="143"/>
      <c r="Q149" s="143"/>
      <c r="R149" s="143"/>
      <c r="S149" s="143"/>
      <c r="T149" s="144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5"/>
      <c r="AT149" s="145"/>
      <c r="AU149" s="145"/>
      <c r="AY149" s="14"/>
      <c r="BE149" s="146"/>
      <c r="BF149" s="146"/>
      <c r="BG149" s="146"/>
      <c r="BH149" s="146"/>
      <c r="BI149" s="146"/>
      <c r="BJ149" s="14"/>
      <c r="BK149" s="146"/>
      <c r="BL149" s="14"/>
      <c r="BM149" s="145"/>
    </row>
    <row r="150" spans="1:65" s="2" customFormat="1" ht="21.75" customHeight="1">
      <c r="A150" s="26"/>
      <c r="B150" s="133"/>
      <c r="C150" s="134">
        <v>13</v>
      </c>
      <c r="D150" s="134" t="s">
        <v>113</v>
      </c>
      <c r="E150" s="135" t="s">
        <v>156</v>
      </c>
      <c r="F150" s="136" t="s">
        <v>157</v>
      </c>
      <c r="G150" s="137" t="s">
        <v>135</v>
      </c>
      <c r="H150" s="138">
        <v>826.5</v>
      </c>
      <c r="I150" s="139">
        <v>0</v>
      </c>
      <c r="J150" s="139">
        <f t="shared" si="0"/>
        <v>0</v>
      </c>
      <c r="K150" s="140"/>
      <c r="L150" s="27"/>
      <c r="M150" s="141" t="s">
        <v>1</v>
      </c>
      <c r="N150" s="142" t="s">
        <v>34</v>
      </c>
      <c r="O150" s="143">
        <v>8.3000000000000004E-2</v>
      </c>
      <c r="P150" s="143">
        <f t="shared" si="1"/>
        <v>68.599500000000006</v>
      </c>
      <c r="Q150" s="143">
        <v>0</v>
      </c>
      <c r="R150" s="143">
        <f t="shared" si="2"/>
        <v>0</v>
      </c>
      <c r="S150" s="143">
        <v>0</v>
      </c>
      <c r="T150" s="14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5" t="s">
        <v>117</v>
      </c>
      <c r="AT150" s="145" t="s">
        <v>113</v>
      </c>
      <c r="AU150" s="145" t="s">
        <v>76</v>
      </c>
      <c r="AY150" s="14" t="s">
        <v>111</v>
      </c>
      <c r="BE150" s="146">
        <f t="shared" si="4"/>
        <v>0</v>
      </c>
      <c r="BF150" s="146">
        <f t="shared" si="5"/>
        <v>0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4" t="s">
        <v>74</v>
      </c>
      <c r="BK150" s="146">
        <f t="shared" si="9"/>
        <v>0</v>
      </c>
      <c r="BL150" s="14" t="s">
        <v>117</v>
      </c>
      <c r="BM150" s="145" t="s">
        <v>158</v>
      </c>
    </row>
    <row r="151" spans="1:65" s="2" customFormat="1" ht="21.75" customHeight="1">
      <c r="A151" s="26"/>
      <c r="B151" s="133"/>
      <c r="C151" s="134"/>
      <c r="D151" s="134"/>
      <c r="E151" s="135"/>
      <c r="F151" s="136" t="s">
        <v>343</v>
      </c>
      <c r="G151" s="137"/>
      <c r="H151" s="138"/>
      <c r="I151" s="139"/>
      <c r="J151" s="139"/>
      <c r="K151" s="140"/>
      <c r="L151" s="27"/>
      <c r="M151" s="141"/>
      <c r="N151" s="142"/>
      <c r="O151" s="143"/>
      <c r="P151" s="143"/>
      <c r="Q151" s="143"/>
      <c r="R151" s="143"/>
      <c r="S151" s="143"/>
      <c r="T151" s="144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5"/>
      <c r="AT151" s="145"/>
      <c r="AU151" s="145"/>
      <c r="AY151" s="14"/>
      <c r="BE151" s="146"/>
      <c r="BF151" s="146"/>
      <c r="BG151" s="146"/>
      <c r="BH151" s="146"/>
      <c r="BI151" s="146"/>
      <c r="BJ151" s="14"/>
      <c r="BK151" s="146"/>
      <c r="BL151" s="14"/>
      <c r="BM151" s="145"/>
    </row>
    <row r="152" spans="1:65" s="2" customFormat="1" ht="16.5" customHeight="1">
      <c r="A152" s="26"/>
      <c r="B152" s="133"/>
      <c r="C152" s="134">
        <v>14</v>
      </c>
      <c r="D152" s="134" t="s">
        <v>113</v>
      </c>
      <c r="E152" s="135" t="s">
        <v>159</v>
      </c>
      <c r="F152" s="136" t="s">
        <v>160</v>
      </c>
      <c r="G152" s="137" t="s">
        <v>135</v>
      </c>
      <c r="H152" s="138">
        <v>826.5</v>
      </c>
      <c r="I152" s="139">
        <v>0</v>
      </c>
      <c r="J152" s="139">
        <f t="shared" si="0"/>
        <v>0</v>
      </c>
      <c r="K152" s="140"/>
      <c r="L152" s="27"/>
      <c r="M152" s="141" t="s">
        <v>1</v>
      </c>
      <c r="N152" s="142" t="s">
        <v>34</v>
      </c>
      <c r="O152" s="143">
        <v>8.9999999999999993E-3</v>
      </c>
      <c r="P152" s="143">
        <f t="shared" si="1"/>
        <v>7.4384999999999994</v>
      </c>
      <c r="Q152" s="143">
        <v>0</v>
      </c>
      <c r="R152" s="143">
        <f t="shared" si="2"/>
        <v>0</v>
      </c>
      <c r="S152" s="143">
        <v>0</v>
      </c>
      <c r="T152" s="14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5" t="s">
        <v>117</v>
      </c>
      <c r="AT152" s="145" t="s">
        <v>113</v>
      </c>
      <c r="AU152" s="145" t="s">
        <v>76</v>
      </c>
      <c r="AY152" s="14" t="s">
        <v>111</v>
      </c>
      <c r="BE152" s="146">
        <f t="shared" si="4"/>
        <v>0</v>
      </c>
      <c r="BF152" s="146">
        <f t="shared" si="5"/>
        <v>0</v>
      </c>
      <c r="BG152" s="146">
        <f t="shared" si="6"/>
        <v>0</v>
      </c>
      <c r="BH152" s="146">
        <f t="shared" si="7"/>
        <v>0</v>
      </c>
      <c r="BI152" s="146">
        <f t="shared" si="8"/>
        <v>0</v>
      </c>
      <c r="BJ152" s="14" t="s">
        <v>74</v>
      </c>
      <c r="BK152" s="146">
        <f t="shared" si="9"/>
        <v>0</v>
      </c>
      <c r="BL152" s="14" t="s">
        <v>117</v>
      </c>
      <c r="BM152" s="145" t="s">
        <v>161</v>
      </c>
    </row>
    <row r="153" spans="1:65" s="2" customFormat="1" ht="16.5" customHeight="1">
      <c r="A153" s="26"/>
      <c r="B153" s="133"/>
      <c r="C153" s="134"/>
      <c r="D153" s="134"/>
      <c r="E153" s="135"/>
      <c r="F153" s="136" t="s">
        <v>343</v>
      </c>
      <c r="G153" s="137"/>
      <c r="H153" s="138"/>
      <c r="I153" s="139"/>
      <c r="J153" s="139"/>
      <c r="K153" s="140"/>
      <c r="L153" s="27"/>
      <c r="M153" s="141"/>
      <c r="N153" s="142"/>
      <c r="O153" s="143"/>
      <c r="P153" s="143"/>
      <c r="Q153" s="143"/>
      <c r="R153" s="143"/>
      <c r="S153" s="143"/>
      <c r="T153" s="144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5"/>
      <c r="AT153" s="145"/>
      <c r="AU153" s="145"/>
      <c r="AY153" s="14"/>
      <c r="BE153" s="146"/>
      <c r="BF153" s="146"/>
      <c r="BG153" s="146"/>
      <c r="BH153" s="146"/>
      <c r="BI153" s="146"/>
      <c r="BJ153" s="14"/>
      <c r="BK153" s="146"/>
      <c r="BL153" s="14"/>
      <c r="BM153" s="145"/>
    </row>
    <row r="154" spans="1:65" s="2" customFormat="1" ht="21.75" customHeight="1">
      <c r="A154" s="26"/>
      <c r="B154" s="133"/>
      <c r="C154" s="134">
        <v>15</v>
      </c>
      <c r="D154" s="134" t="s">
        <v>113</v>
      </c>
      <c r="E154" s="135" t="s">
        <v>162</v>
      </c>
      <c r="F154" s="136" t="s">
        <v>163</v>
      </c>
      <c r="G154" s="137" t="s">
        <v>164</v>
      </c>
      <c r="H154" s="138">
        <v>1487.7</v>
      </c>
      <c r="I154" s="139">
        <v>0</v>
      </c>
      <c r="J154" s="139">
        <f t="shared" si="0"/>
        <v>0</v>
      </c>
      <c r="K154" s="140"/>
      <c r="L154" s="27"/>
      <c r="M154" s="141" t="s">
        <v>1</v>
      </c>
      <c r="N154" s="142" t="s">
        <v>34</v>
      </c>
      <c r="O154" s="143">
        <v>0</v>
      </c>
      <c r="P154" s="143">
        <f t="shared" si="1"/>
        <v>0</v>
      </c>
      <c r="Q154" s="143">
        <v>0</v>
      </c>
      <c r="R154" s="143">
        <f t="shared" si="2"/>
        <v>0</v>
      </c>
      <c r="S154" s="143">
        <v>0</v>
      </c>
      <c r="T154" s="14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5" t="s">
        <v>117</v>
      </c>
      <c r="AT154" s="145" t="s">
        <v>113</v>
      </c>
      <c r="AU154" s="145" t="s">
        <v>76</v>
      </c>
      <c r="AY154" s="14" t="s">
        <v>111</v>
      </c>
      <c r="BE154" s="146">
        <f t="shared" si="4"/>
        <v>0</v>
      </c>
      <c r="BF154" s="146">
        <f t="shared" si="5"/>
        <v>0</v>
      </c>
      <c r="BG154" s="146">
        <f t="shared" si="6"/>
        <v>0</v>
      </c>
      <c r="BH154" s="146">
        <f t="shared" si="7"/>
        <v>0</v>
      </c>
      <c r="BI154" s="146">
        <f t="shared" si="8"/>
        <v>0</v>
      </c>
      <c r="BJ154" s="14" t="s">
        <v>74</v>
      </c>
      <c r="BK154" s="146">
        <f t="shared" si="9"/>
        <v>0</v>
      </c>
      <c r="BL154" s="14" t="s">
        <v>117</v>
      </c>
      <c r="BM154" s="145" t="s">
        <v>165</v>
      </c>
    </row>
    <row r="155" spans="1:65" s="2" customFormat="1" ht="21.75" customHeight="1">
      <c r="A155" s="26"/>
      <c r="B155" s="133"/>
      <c r="C155" s="134"/>
      <c r="D155" s="134"/>
      <c r="E155" s="135"/>
      <c r="F155" s="136" t="s">
        <v>344</v>
      </c>
      <c r="G155" s="137"/>
      <c r="H155" s="138"/>
      <c r="I155" s="139"/>
      <c r="J155" s="139"/>
      <c r="K155" s="140"/>
      <c r="L155" s="27"/>
      <c r="M155" s="141"/>
      <c r="N155" s="142"/>
      <c r="O155" s="143"/>
      <c r="P155" s="143"/>
      <c r="Q155" s="143"/>
      <c r="R155" s="143"/>
      <c r="S155" s="143"/>
      <c r="T155" s="144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5"/>
      <c r="AT155" s="145"/>
      <c r="AU155" s="145"/>
      <c r="AY155" s="14"/>
      <c r="BE155" s="146"/>
      <c r="BF155" s="146"/>
      <c r="BG155" s="146"/>
      <c r="BH155" s="146"/>
      <c r="BI155" s="146"/>
      <c r="BJ155" s="14"/>
      <c r="BK155" s="146"/>
      <c r="BL155" s="14"/>
      <c r="BM155" s="145"/>
    </row>
    <row r="156" spans="1:65" s="2" customFormat="1" ht="21.75" customHeight="1">
      <c r="A156" s="26"/>
      <c r="B156" s="133"/>
      <c r="C156" s="134">
        <v>16</v>
      </c>
      <c r="D156" s="134" t="s">
        <v>113</v>
      </c>
      <c r="E156" s="135" t="s">
        <v>166</v>
      </c>
      <c r="F156" s="136" t="s">
        <v>167</v>
      </c>
      <c r="G156" s="137" t="s">
        <v>135</v>
      </c>
      <c r="H156" s="138">
        <v>1061.2</v>
      </c>
      <c r="I156" s="139">
        <v>0</v>
      </c>
      <c r="J156" s="139">
        <f t="shared" si="0"/>
        <v>0</v>
      </c>
      <c r="K156" s="140"/>
      <c r="L156" s="27"/>
      <c r="M156" s="141" t="s">
        <v>1</v>
      </c>
      <c r="N156" s="142" t="s">
        <v>34</v>
      </c>
      <c r="O156" s="143">
        <v>0.29899999999999999</v>
      </c>
      <c r="P156" s="143">
        <f t="shared" si="1"/>
        <v>317.29880000000003</v>
      </c>
      <c r="Q156" s="143">
        <v>0</v>
      </c>
      <c r="R156" s="143">
        <f t="shared" si="2"/>
        <v>0</v>
      </c>
      <c r="S156" s="143">
        <v>0</v>
      </c>
      <c r="T156" s="14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5" t="s">
        <v>117</v>
      </c>
      <c r="AT156" s="145" t="s">
        <v>113</v>
      </c>
      <c r="AU156" s="145" t="s">
        <v>76</v>
      </c>
      <c r="AY156" s="14" t="s">
        <v>111</v>
      </c>
      <c r="BE156" s="146">
        <f t="shared" si="4"/>
        <v>0</v>
      </c>
      <c r="BF156" s="146">
        <f t="shared" si="5"/>
        <v>0</v>
      </c>
      <c r="BG156" s="146">
        <f t="shared" si="6"/>
        <v>0</v>
      </c>
      <c r="BH156" s="146">
        <f t="shared" si="7"/>
        <v>0</v>
      </c>
      <c r="BI156" s="146">
        <f t="shared" si="8"/>
        <v>0</v>
      </c>
      <c r="BJ156" s="14" t="s">
        <v>74</v>
      </c>
      <c r="BK156" s="146">
        <f t="shared" si="9"/>
        <v>0</v>
      </c>
      <c r="BL156" s="14" t="s">
        <v>117</v>
      </c>
      <c r="BM156" s="145" t="s">
        <v>168</v>
      </c>
    </row>
    <row r="157" spans="1:65" s="2" customFormat="1" ht="27.75" customHeight="1">
      <c r="A157" s="26"/>
      <c r="B157" s="133"/>
      <c r="C157" s="134"/>
      <c r="D157" s="134"/>
      <c r="E157" s="135"/>
      <c r="F157" s="136" t="s">
        <v>341</v>
      </c>
      <c r="G157" s="137"/>
      <c r="H157" s="138"/>
      <c r="I157" s="139"/>
      <c r="J157" s="139"/>
      <c r="K157" s="140"/>
      <c r="L157" s="27"/>
      <c r="M157" s="141"/>
      <c r="N157" s="142"/>
      <c r="O157" s="143"/>
      <c r="P157" s="143"/>
      <c r="Q157" s="143"/>
      <c r="R157" s="143"/>
      <c r="S157" s="143"/>
      <c r="T157" s="144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5"/>
      <c r="AT157" s="145"/>
      <c r="AU157" s="145"/>
      <c r="AY157" s="14"/>
      <c r="BE157" s="146"/>
      <c r="BF157" s="146"/>
      <c r="BG157" s="146"/>
      <c r="BH157" s="146"/>
      <c r="BI157" s="146"/>
      <c r="BJ157" s="14"/>
      <c r="BK157" s="146"/>
      <c r="BL157" s="14"/>
      <c r="BM157" s="145"/>
    </row>
    <row r="158" spans="1:65" s="2" customFormat="1" ht="21.75" customHeight="1">
      <c r="A158" s="26"/>
      <c r="B158" s="133"/>
      <c r="C158" s="134">
        <v>17</v>
      </c>
      <c r="D158" s="134" t="s">
        <v>113</v>
      </c>
      <c r="E158" s="135" t="s">
        <v>169</v>
      </c>
      <c r="F158" s="136" t="s">
        <v>170</v>
      </c>
      <c r="G158" s="137" t="s">
        <v>135</v>
      </c>
      <c r="H158" s="138">
        <v>180.6</v>
      </c>
      <c r="I158" s="139">
        <v>0</v>
      </c>
      <c r="J158" s="139">
        <f t="shared" si="0"/>
        <v>0</v>
      </c>
      <c r="K158" s="140"/>
      <c r="L158" s="27"/>
      <c r="M158" s="141" t="s">
        <v>1</v>
      </c>
      <c r="N158" s="142" t="s">
        <v>34</v>
      </c>
      <c r="O158" s="143">
        <v>0.28599999999999998</v>
      </c>
      <c r="P158" s="143">
        <f t="shared" si="1"/>
        <v>51.651599999999995</v>
      </c>
      <c r="Q158" s="143">
        <v>0</v>
      </c>
      <c r="R158" s="143">
        <f t="shared" si="2"/>
        <v>0</v>
      </c>
      <c r="S158" s="143">
        <v>0</v>
      </c>
      <c r="T158" s="14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5" t="s">
        <v>117</v>
      </c>
      <c r="AT158" s="145" t="s">
        <v>113</v>
      </c>
      <c r="AU158" s="145" t="s">
        <v>76</v>
      </c>
      <c r="AY158" s="14" t="s">
        <v>111</v>
      </c>
      <c r="BE158" s="146">
        <f t="shared" si="4"/>
        <v>0</v>
      </c>
      <c r="BF158" s="146">
        <f t="shared" si="5"/>
        <v>0</v>
      </c>
      <c r="BG158" s="146">
        <f t="shared" si="6"/>
        <v>0</v>
      </c>
      <c r="BH158" s="146">
        <f t="shared" si="7"/>
        <v>0</v>
      </c>
      <c r="BI158" s="146">
        <f t="shared" si="8"/>
        <v>0</v>
      </c>
      <c r="BJ158" s="14" t="s">
        <v>74</v>
      </c>
      <c r="BK158" s="146">
        <f t="shared" si="9"/>
        <v>0</v>
      </c>
      <c r="BL158" s="14" t="s">
        <v>117</v>
      </c>
      <c r="BM158" s="145" t="s">
        <v>171</v>
      </c>
    </row>
    <row r="159" spans="1:65" s="2" customFormat="1" ht="21.75" customHeight="1">
      <c r="A159" s="26"/>
      <c r="B159" s="133"/>
      <c r="C159" s="134"/>
      <c r="D159" s="134"/>
      <c r="E159" s="135"/>
      <c r="F159" s="136" t="s">
        <v>336</v>
      </c>
      <c r="G159" s="137"/>
      <c r="H159" s="138"/>
      <c r="I159" s="139"/>
      <c r="J159" s="139"/>
      <c r="K159" s="140"/>
      <c r="L159" s="27"/>
      <c r="M159" s="141"/>
      <c r="N159" s="142"/>
      <c r="O159" s="143"/>
      <c r="P159" s="143"/>
      <c r="Q159" s="143"/>
      <c r="R159" s="143"/>
      <c r="S159" s="143"/>
      <c r="T159" s="144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5"/>
      <c r="AT159" s="145"/>
      <c r="AU159" s="145"/>
      <c r="AY159" s="14"/>
      <c r="BE159" s="146"/>
      <c r="BF159" s="146"/>
      <c r="BG159" s="146"/>
      <c r="BH159" s="146"/>
      <c r="BI159" s="146"/>
      <c r="BJ159" s="14"/>
      <c r="BK159" s="146"/>
      <c r="BL159" s="14"/>
      <c r="BM159" s="145"/>
    </row>
    <row r="160" spans="1:65" s="2" customFormat="1" ht="16.5" customHeight="1">
      <c r="A160" s="26"/>
      <c r="B160" s="133"/>
      <c r="C160" s="147">
        <v>18</v>
      </c>
      <c r="D160" s="147" t="s">
        <v>173</v>
      </c>
      <c r="E160" s="148" t="s">
        <v>174</v>
      </c>
      <c r="F160" s="149" t="s">
        <v>175</v>
      </c>
      <c r="G160" s="150" t="s">
        <v>164</v>
      </c>
      <c r="H160" s="151">
        <v>361.2</v>
      </c>
      <c r="I160" s="152">
        <v>0</v>
      </c>
      <c r="J160" s="152">
        <f t="shared" si="0"/>
        <v>0</v>
      </c>
      <c r="K160" s="153"/>
      <c r="L160" s="154"/>
      <c r="M160" s="155" t="s">
        <v>1</v>
      </c>
      <c r="N160" s="156" t="s">
        <v>34</v>
      </c>
      <c r="O160" s="143">
        <v>0</v>
      </c>
      <c r="P160" s="143">
        <f t="shared" si="1"/>
        <v>0</v>
      </c>
      <c r="Q160" s="143">
        <v>1</v>
      </c>
      <c r="R160" s="143">
        <f t="shared" si="2"/>
        <v>361.2</v>
      </c>
      <c r="S160" s="143">
        <v>0</v>
      </c>
      <c r="T160" s="14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5" t="s">
        <v>141</v>
      </c>
      <c r="AT160" s="145" t="s">
        <v>173</v>
      </c>
      <c r="AU160" s="145" t="s">
        <v>76</v>
      </c>
      <c r="AY160" s="14" t="s">
        <v>111</v>
      </c>
      <c r="BE160" s="146">
        <f t="shared" si="4"/>
        <v>0</v>
      </c>
      <c r="BF160" s="146">
        <f t="shared" si="5"/>
        <v>0</v>
      </c>
      <c r="BG160" s="146">
        <f t="shared" si="6"/>
        <v>0</v>
      </c>
      <c r="BH160" s="146">
        <f t="shared" si="7"/>
        <v>0</v>
      </c>
      <c r="BI160" s="146">
        <f t="shared" si="8"/>
        <v>0</v>
      </c>
      <c r="BJ160" s="14" t="s">
        <v>74</v>
      </c>
      <c r="BK160" s="146">
        <f t="shared" si="9"/>
        <v>0</v>
      </c>
      <c r="BL160" s="14" t="s">
        <v>117</v>
      </c>
      <c r="BM160" s="145" t="s">
        <v>176</v>
      </c>
    </row>
    <row r="161" spans="1:65" s="2" customFormat="1" ht="16.5" customHeight="1">
      <c r="A161" s="26"/>
      <c r="B161" s="133"/>
      <c r="C161" s="147">
        <v>19</v>
      </c>
      <c r="D161" s="147" t="s">
        <v>173</v>
      </c>
      <c r="E161" s="148" t="s">
        <v>177</v>
      </c>
      <c r="F161" s="149" t="s">
        <v>337</v>
      </c>
      <c r="G161" s="150" t="s">
        <v>164</v>
      </c>
      <c r="H161" s="151">
        <v>198</v>
      </c>
      <c r="I161" s="152">
        <v>0</v>
      </c>
      <c r="J161" s="152">
        <f t="shared" si="0"/>
        <v>0</v>
      </c>
      <c r="K161" s="153"/>
      <c r="L161" s="154"/>
      <c r="M161" s="155" t="s">
        <v>1</v>
      </c>
      <c r="N161" s="156" t="s">
        <v>34</v>
      </c>
      <c r="O161" s="143">
        <v>0</v>
      </c>
      <c r="P161" s="143">
        <f t="shared" si="1"/>
        <v>0</v>
      </c>
      <c r="Q161" s="143">
        <v>1</v>
      </c>
      <c r="R161" s="143">
        <f t="shared" si="2"/>
        <v>198</v>
      </c>
      <c r="S161" s="143">
        <v>0</v>
      </c>
      <c r="T161" s="144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5" t="s">
        <v>141</v>
      </c>
      <c r="AT161" s="145" t="s">
        <v>173</v>
      </c>
      <c r="AU161" s="145" t="s">
        <v>76</v>
      </c>
      <c r="AY161" s="14" t="s">
        <v>111</v>
      </c>
      <c r="BE161" s="146">
        <f t="shared" si="4"/>
        <v>0</v>
      </c>
      <c r="BF161" s="146">
        <f t="shared" si="5"/>
        <v>0</v>
      </c>
      <c r="BG161" s="146">
        <f t="shared" si="6"/>
        <v>0</v>
      </c>
      <c r="BH161" s="146">
        <f t="shared" si="7"/>
        <v>0</v>
      </c>
      <c r="BI161" s="146">
        <f t="shared" si="8"/>
        <v>0</v>
      </c>
      <c r="BJ161" s="14" t="s">
        <v>74</v>
      </c>
      <c r="BK161" s="146">
        <f t="shared" si="9"/>
        <v>0</v>
      </c>
      <c r="BL161" s="14" t="s">
        <v>117</v>
      </c>
      <c r="BM161" s="145" t="s">
        <v>178</v>
      </c>
    </row>
    <row r="162" spans="1:65" s="2" customFormat="1" ht="24.75" customHeight="1">
      <c r="A162" s="161"/>
      <c r="B162" s="133"/>
      <c r="C162" s="147">
        <v>20</v>
      </c>
      <c r="D162" s="147" t="s">
        <v>173</v>
      </c>
      <c r="E162" s="148" t="s">
        <v>340</v>
      </c>
      <c r="F162" s="149" t="s">
        <v>342</v>
      </c>
      <c r="G162" s="150" t="s">
        <v>164</v>
      </c>
      <c r="H162" s="151">
        <v>856.08</v>
      </c>
      <c r="I162" s="152">
        <v>0</v>
      </c>
      <c r="J162" s="152">
        <f t="shared" ref="J162" si="10">ROUND(I162*H162,2)</f>
        <v>0</v>
      </c>
      <c r="K162" s="153"/>
      <c r="L162" s="154"/>
      <c r="M162" s="155" t="s">
        <v>1</v>
      </c>
      <c r="N162" s="156" t="s">
        <v>34</v>
      </c>
      <c r="O162" s="143">
        <v>0</v>
      </c>
      <c r="P162" s="143">
        <f t="shared" ref="P162" si="11">O162*H162</f>
        <v>0</v>
      </c>
      <c r="Q162" s="143">
        <v>1</v>
      </c>
      <c r="R162" s="143">
        <f t="shared" ref="R162" si="12">Q162*H162</f>
        <v>856.08</v>
      </c>
      <c r="S162" s="143">
        <v>0</v>
      </c>
      <c r="T162" s="144">
        <f t="shared" ref="T162" si="13">S162*H162</f>
        <v>0</v>
      </c>
      <c r="U162" s="161"/>
      <c r="V162" s="161"/>
      <c r="W162" s="161"/>
      <c r="X162" s="161"/>
      <c r="Y162" s="161"/>
      <c r="Z162" s="161"/>
      <c r="AA162" s="161"/>
      <c r="AB162" s="161"/>
      <c r="AC162" s="161"/>
      <c r="AD162" s="161"/>
      <c r="AE162" s="161"/>
      <c r="AR162" s="145" t="s">
        <v>141</v>
      </c>
      <c r="AT162" s="145" t="s">
        <v>173</v>
      </c>
      <c r="AU162" s="145" t="s">
        <v>76</v>
      </c>
      <c r="AY162" s="14" t="s">
        <v>111</v>
      </c>
      <c r="BE162" s="146">
        <f t="shared" ref="BE162" si="14">IF(N162="základní",J162,0)</f>
        <v>0</v>
      </c>
      <c r="BF162" s="146">
        <f t="shared" ref="BF162" si="15">IF(N162="snížená",J162,0)</f>
        <v>0</v>
      </c>
      <c r="BG162" s="146">
        <f t="shared" ref="BG162" si="16">IF(N162="zákl. přenesená",J162,0)</f>
        <v>0</v>
      </c>
      <c r="BH162" s="146">
        <f t="shared" ref="BH162" si="17">IF(N162="sníž. přenesená",J162,0)</f>
        <v>0</v>
      </c>
      <c r="BI162" s="146">
        <f t="shared" ref="BI162" si="18">IF(N162="nulová",J162,0)</f>
        <v>0</v>
      </c>
      <c r="BJ162" s="14" t="s">
        <v>74</v>
      </c>
      <c r="BK162" s="146">
        <f t="shared" ref="BK162" si="19">ROUND(I162*H162,2)</f>
        <v>0</v>
      </c>
      <c r="BL162" s="14" t="s">
        <v>117</v>
      </c>
      <c r="BM162" s="145" t="s">
        <v>178</v>
      </c>
    </row>
    <row r="163" spans="1:65" s="2" customFormat="1" ht="21.75" customHeight="1">
      <c r="A163" s="26"/>
      <c r="B163" s="133"/>
      <c r="C163" s="134">
        <v>21</v>
      </c>
      <c r="D163" s="134" t="s">
        <v>113</v>
      </c>
      <c r="E163" s="135" t="s">
        <v>179</v>
      </c>
      <c r="F163" s="136" t="s">
        <v>180</v>
      </c>
      <c r="G163" s="137" t="s">
        <v>116</v>
      </c>
      <c r="H163" s="138">
        <v>25</v>
      </c>
      <c r="I163" s="139">
        <v>0</v>
      </c>
      <c r="J163" s="139">
        <f t="shared" si="0"/>
        <v>0</v>
      </c>
      <c r="K163" s="140"/>
      <c r="L163" s="27"/>
      <c r="M163" s="141" t="s">
        <v>1</v>
      </c>
      <c r="N163" s="142" t="s">
        <v>34</v>
      </c>
      <c r="O163" s="143">
        <v>0.13</v>
      </c>
      <c r="P163" s="143">
        <f t="shared" si="1"/>
        <v>3.25</v>
      </c>
      <c r="Q163" s="143">
        <v>0</v>
      </c>
      <c r="R163" s="143">
        <f t="shared" si="2"/>
        <v>0</v>
      </c>
      <c r="S163" s="143">
        <v>0</v>
      </c>
      <c r="T163" s="144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5" t="s">
        <v>117</v>
      </c>
      <c r="AT163" s="145" t="s">
        <v>113</v>
      </c>
      <c r="AU163" s="145" t="s">
        <v>76</v>
      </c>
      <c r="AY163" s="14" t="s">
        <v>111</v>
      </c>
      <c r="BE163" s="146">
        <f t="shared" si="4"/>
        <v>0</v>
      </c>
      <c r="BF163" s="146">
        <f t="shared" si="5"/>
        <v>0</v>
      </c>
      <c r="BG163" s="146">
        <f t="shared" si="6"/>
        <v>0</v>
      </c>
      <c r="BH163" s="146">
        <f t="shared" si="7"/>
        <v>0</v>
      </c>
      <c r="BI163" s="146">
        <f t="shared" si="8"/>
        <v>0</v>
      </c>
      <c r="BJ163" s="14" t="s">
        <v>74</v>
      </c>
      <c r="BK163" s="146">
        <f t="shared" si="9"/>
        <v>0</v>
      </c>
      <c r="BL163" s="14" t="s">
        <v>117</v>
      </c>
      <c r="BM163" s="145" t="s">
        <v>181</v>
      </c>
    </row>
    <row r="164" spans="1:65" s="2" customFormat="1" ht="21.75" customHeight="1">
      <c r="A164" s="26"/>
      <c r="B164" s="133"/>
      <c r="C164" s="134"/>
      <c r="D164" s="134"/>
      <c r="E164" s="135"/>
      <c r="F164" s="136" t="s">
        <v>338</v>
      </c>
      <c r="G164" s="137"/>
      <c r="H164" s="138"/>
      <c r="I164" s="139"/>
      <c r="J164" s="139"/>
      <c r="K164" s="140"/>
      <c r="L164" s="27"/>
      <c r="M164" s="141"/>
      <c r="N164" s="142"/>
      <c r="O164" s="143"/>
      <c r="P164" s="143"/>
      <c r="Q164" s="143"/>
      <c r="R164" s="143"/>
      <c r="S164" s="143"/>
      <c r="T164" s="144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5"/>
      <c r="AT164" s="145"/>
      <c r="AU164" s="145"/>
      <c r="AY164" s="14"/>
      <c r="BE164" s="146"/>
      <c r="BF164" s="146"/>
      <c r="BG164" s="146"/>
      <c r="BH164" s="146"/>
      <c r="BI164" s="146"/>
      <c r="BJ164" s="14"/>
      <c r="BK164" s="146"/>
      <c r="BL164" s="14"/>
      <c r="BM164" s="145"/>
    </row>
    <row r="165" spans="1:65" s="2" customFormat="1" ht="21.75" customHeight="1">
      <c r="A165" s="26"/>
      <c r="B165" s="133"/>
      <c r="C165" s="134">
        <v>22</v>
      </c>
      <c r="D165" s="134" t="s">
        <v>113</v>
      </c>
      <c r="E165" s="135" t="s">
        <v>182</v>
      </c>
      <c r="F165" s="136" t="s">
        <v>183</v>
      </c>
      <c r="G165" s="137" t="s">
        <v>116</v>
      </c>
      <c r="H165" s="138">
        <v>25</v>
      </c>
      <c r="I165" s="139">
        <v>0</v>
      </c>
      <c r="J165" s="139">
        <f t="shared" si="0"/>
        <v>0</v>
      </c>
      <c r="K165" s="140"/>
      <c r="L165" s="27"/>
      <c r="M165" s="141" t="s">
        <v>1</v>
      </c>
      <c r="N165" s="142" t="s">
        <v>34</v>
      </c>
      <c r="O165" s="143">
        <v>7.0000000000000001E-3</v>
      </c>
      <c r="P165" s="143">
        <f t="shared" si="1"/>
        <v>0.17500000000000002</v>
      </c>
      <c r="Q165" s="143">
        <v>0</v>
      </c>
      <c r="R165" s="143">
        <f t="shared" si="2"/>
        <v>0</v>
      </c>
      <c r="S165" s="143">
        <v>0</v>
      </c>
      <c r="T165" s="144">
        <f t="shared" si="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5" t="s">
        <v>117</v>
      </c>
      <c r="AT165" s="145" t="s">
        <v>113</v>
      </c>
      <c r="AU165" s="145" t="s">
        <v>76</v>
      </c>
      <c r="AY165" s="14" t="s">
        <v>111</v>
      </c>
      <c r="BE165" s="146">
        <f t="shared" si="4"/>
        <v>0</v>
      </c>
      <c r="BF165" s="146">
        <f t="shared" si="5"/>
        <v>0</v>
      </c>
      <c r="BG165" s="146">
        <f t="shared" si="6"/>
        <v>0</v>
      </c>
      <c r="BH165" s="146">
        <f t="shared" si="7"/>
        <v>0</v>
      </c>
      <c r="BI165" s="146">
        <f t="shared" si="8"/>
        <v>0</v>
      </c>
      <c r="BJ165" s="14" t="s">
        <v>74</v>
      </c>
      <c r="BK165" s="146">
        <f t="shared" si="9"/>
        <v>0</v>
      </c>
      <c r="BL165" s="14" t="s">
        <v>117</v>
      </c>
      <c r="BM165" s="145" t="s">
        <v>184</v>
      </c>
    </row>
    <row r="166" spans="1:65" s="2" customFormat="1" ht="16.5" customHeight="1">
      <c r="A166" s="26"/>
      <c r="B166" s="133"/>
      <c r="C166" s="147">
        <v>23</v>
      </c>
      <c r="D166" s="147" t="s">
        <v>173</v>
      </c>
      <c r="E166" s="148" t="s">
        <v>185</v>
      </c>
      <c r="F166" s="149" t="s">
        <v>186</v>
      </c>
      <c r="G166" s="150" t="s">
        <v>187</v>
      </c>
      <c r="H166" s="151">
        <v>5</v>
      </c>
      <c r="I166" s="152">
        <v>0</v>
      </c>
      <c r="J166" s="152">
        <f t="shared" si="0"/>
        <v>0</v>
      </c>
      <c r="K166" s="153"/>
      <c r="L166" s="154"/>
      <c r="M166" s="155" t="s">
        <v>1</v>
      </c>
      <c r="N166" s="156" t="s">
        <v>34</v>
      </c>
      <c r="O166" s="143">
        <v>0</v>
      </c>
      <c r="P166" s="143">
        <f t="shared" si="1"/>
        <v>0</v>
      </c>
      <c r="Q166" s="143">
        <v>1E-3</v>
      </c>
      <c r="R166" s="143">
        <f t="shared" si="2"/>
        <v>5.0000000000000001E-3</v>
      </c>
      <c r="S166" s="143">
        <v>0</v>
      </c>
      <c r="T166" s="144">
        <f t="shared" si="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5" t="s">
        <v>141</v>
      </c>
      <c r="AT166" s="145" t="s">
        <v>173</v>
      </c>
      <c r="AU166" s="145" t="s">
        <v>76</v>
      </c>
      <c r="AY166" s="14" t="s">
        <v>111</v>
      </c>
      <c r="BE166" s="146">
        <f t="shared" si="4"/>
        <v>0</v>
      </c>
      <c r="BF166" s="146">
        <f t="shared" si="5"/>
        <v>0</v>
      </c>
      <c r="BG166" s="146">
        <f t="shared" si="6"/>
        <v>0</v>
      </c>
      <c r="BH166" s="146">
        <f t="shared" si="7"/>
        <v>0</v>
      </c>
      <c r="BI166" s="146">
        <f t="shared" si="8"/>
        <v>0</v>
      </c>
      <c r="BJ166" s="14" t="s">
        <v>74</v>
      </c>
      <c r="BK166" s="146">
        <f t="shared" si="9"/>
        <v>0</v>
      </c>
      <c r="BL166" s="14" t="s">
        <v>117</v>
      </c>
      <c r="BM166" s="145" t="s">
        <v>188</v>
      </c>
    </row>
    <row r="167" spans="1:65" s="12" customFormat="1" ht="22.9" customHeight="1">
      <c r="B167" s="121"/>
      <c r="D167" s="122" t="s">
        <v>68</v>
      </c>
      <c r="E167" s="131" t="s">
        <v>122</v>
      </c>
      <c r="F167" s="131" t="s">
        <v>189</v>
      </c>
      <c r="J167" s="132">
        <f>BK167</f>
        <v>0</v>
      </c>
      <c r="L167" s="121"/>
      <c r="M167" s="125"/>
      <c r="N167" s="126"/>
      <c r="O167" s="126"/>
      <c r="P167" s="127">
        <f>P168</f>
        <v>22.950000000000003</v>
      </c>
      <c r="Q167" s="126"/>
      <c r="R167" s="127">
        <f>R168</f>
        <v>0</v>
      </c>
      <c r="S167" s="126"/>
      <c r="T167" s="128">
        <f>T168</f>
        <v>0</v>
      </c>
      <c r="AR167" s="122" t="s">
        <v>74</v>
      </c>
      <c r="AT167" s="129" t="s">
        <v>68</v>
      </c>
      <c r="AU167" s="129" t="s">
        <v>74</v>
      </c>
      <c r="AY167" s="122" t="s">
        <v>111</v>
      </c>
      <c r="BK167" s="130">
        <f>BK168</f>
        <v>0</v>
      </c>
    </row>
    <row r="168" spans="1:65" s="2" customFormat="1" ht="16.5" customHeight="1">
      <c r="A168" s="26"/>
      <c r="B168" s="133"/>
      <c r="C168" s="134">
        <v>24</v>
      </c>
      <c r="D168" s="134" t="s">
        <v>113</v>
      </c>
      <c r="E168" s="135" t="s">
        <v>190</v>
      </c>
      <c r="F168" s="136" t="s">
        <v>191</v>
      </c>
      <c r="G168" s="137" t="s">
        <v>128</v>
      </c>
      <c r="H168" s="138">
        <v>270</v>
      </c>
      <c r="I168" s="139">
        <v>0</v>
      </c>
      <c r="J168" s="139">
        <f>ROUND(I168*H168,2)</f>
        <v>0</v>
      </c>
      <c r="K168" s="140"/>
      <c r="L168" s="27"/>
      <c r="M168" s="141" t="s">
        <v>1</v>
      </c>
      <c r="N168" s="142" t="s">
        <v>34</v>
      </c>
      <c r="O168" s="143">
        <v>8.5000000000000006E-2</v>
      </c>
      <c r="P168" s="143">
        <f>O168*H168</f>
        <v>22.950000000000003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5" t="s">
        <v>117</v>
      </c>
      <c r="AT168" s="145" t="s">
        <v>113</v>
      </c>
      <c r="AU168" s="145" t="s">
        <v>76</v>
      </c>
      <c r="AY168" s="14" t="s">
        <v>111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4" t="s">
        <v>74</v>
      </c>
      <c r="BK168" s="146">
        <f>ROUND(I168*H168,2)</f>
        <v>0</v>
      </c>
      <c r="BL168" s="14" t="s">
        <v>117</v>
      </c>
      <c r="BM168" s="145" t="s">
        <v>192</v>
      </c>
    </row>
    <row r="169" spans="1:65" s="12" customFormat="1" ht="22.9" customHeight="1">
      <c r="B169" s="121"/>
      <c r="D169" s="122" t="s">
        <v>68</v>
      </c>
      <c r="E169" s="131" t="s">
        <v>117</v>
      </c>
      <c r="F169" s="131" t="s">
        <v>193</v>
      </c>
      <c r="J169" s="132">
        <f>BK169</f>
        <v>0</v>
      </c>
      <c r="L169" s="121"/>
      <c r="M169" s="125"/>
      <c r="N169" s="126"/>
      <c r="O169" s="126"/>
      <c r="P169" s="127">
        <f>P170</f>
        <v>79.2834</v>
      </c>
      <c r="Q169" s="126"/>
      <c r="R169" s="127">
        <f>R170</f>
        <v>0</v>
      </c>
      <c r="S169" s="126"/>
      <c r="T169" s="128">
        <f>T170</f>
        <v>0</v>
      </c>
      <c r="AR169" s="122" t="s">
        <v>74</v>
      </c>
      <c r="AT169" s="129" t="s">
        <v>68</v>
      </c>
      <c r="AU169" s="129" t="s">
        <v>74</v>
      </c>
      <c r="AY169" s="122" t="s">
        <v>111</v>
      </c>
      <c r="BK169" s="130">
        <f>BK170</f>
        <v>0</v>
      </c>
    </row>
    <row r="170" spans="1:65" s="2" customFormat="1" ht="16.5" customHeight="1">
      <c r="A170" s="26"/>
      <c r="B170" s="133"/>
      <c r="C170" s="134">
        <v>25</v>
      </c>
      <c r="D170" s="134" t="s">
        <v>113</v>
      </c>
      <c r="E170" s="135" t="s">
        <v>194</v>
      </c>
      <c r="F170" s="136" t="s">
        <v>195</v>
      </c>
      <c r="G170" s="137" t="s">
        <v>135</v>
      </c>
      <c r="H170" s="138">
        <v>60.2</v>
      </c>
      <c r="I170" s="139">
        <v>0</v>
      </c>
      <c r="J170" s="139">
        <f>ROUND(I170*H170,2)</f>
        <v>0</v>
      </c>
      <c r="K170" s="140"/>
      <c r="L170" s="27"/>
      <c r="M170" s="141" t="s">
        <v>1</v>
      </c>
      <c r="N170" s="142" t="s">
        <v>34</v>
      </c>
      <c r="O170" s="143">
        <v>1.3169999999999999</v>
      </c>
      <c r="P170" s="143">
        <f>O170*H170</f>
        <v>79.2834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5" t="s">
        <v>117</v>
      </c>
      <c r="AT170" s="145" t="s">
        <v>113</v>
      </c>
      <c r="AU170" s="145" t="s">
        <v>76</v>
      </c>
      <c r="AY170" s="14" t="s">
        <v>111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4" t="s">
        <v>74</v>
      </c>
      <c r="BK170" s="146">
        <f>ROUND(I170*H170,2)</f>
        <v>0</v>
      </c>
      <c r="BL170" s="14" t="s">
        <v>117</v>
      </c>
      <c r="BM170" s="145" t="s">
        <v>196</v>
      </c>
    </row>
    <row r="171" spans="1:65" s="2" customFormat="1" ht="16.5" customHeight="1">
      <c r="A171" s="26"/>
      <c r="B171" s="133"/>
      <c r="C171" s="162"/>
      <c r="D171" s="162"/>
      <c r="E171" s="163"/>
      <c r="F171" s="136" t="s">
        <v>339</v>
      </c>
      <c r="G171" s="164"/>
      <c r="H171" s="165"/>
      <c r="I171" s="166"/>
      <c r="J171" s="166"/>
      <c r="K171" s="167"/>
      <c r="L171" s="27"/>
      <c r="M171" s="141"/>
      <c r="N171" s="142"/>
      <c r="O171" s="143"/>
      <c r="P171" s="143"/>
      <c r="Q171" s="143"/>
      <c r="R171" s="143"/>
      <c r="S171" s="143"/>
      <c r="T171" s="144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5"/>
      <c r="AT171" s="145"/>
      <c r="AU171" s="145"/>
      <c r="AY171" s="14"/>
      <c r="BE171" s="146"/>
      <c r="BF171" s="146"/>
      <c r="BG171" s="146"/>
      <c r="BH171" s="146"/>
      <c r="BI171" s="146"/>
      <c r="BJ171" s="14"/>
      <c r="BK171" s="146"/>
      <c r="BL171" s="14"/>
      <c r="BM171" s="145"/>
    </row>
    <row r="172" spans="1:65" s="12" customFormat="1" ht="22.9" customHeight="1">
      <c r="B172" s="121"/>
      <c r="D172" s="122" t="s">
        <v>68</v>
      </c>
      <c r="E172" s="131" t="s">
        <v>197</v>
      </c>
      <c r="F172" s="131" t="s">
        <v>198</v>
      </c>
      <c r="J172" s="132">
        <f>BK172</f>
        <v>0</v>
      </c>
      <c r="L172" s="121"/>
      <c r="M172" s="125"/>
      <c r="N172" s="126"/>
      <c r="O172" s="126"/>
      <c r="P172" s="127">
        <f>SUM(P173:P179)</f>
        <v>33.090000000000003</v>
      </c>
      <c r="Q172" s="126"/>
      <c r="R172" s="127">
        <f>SUM(R173:R179)</f>
        <v>32.602199999999996</v>
      </c>
      <c r="S172" s="126"/>
      <c r="T172" s="128">
        <f>SUM(T173:T179)</f>
        <v>0</v>
      </c>
      <c r="AR172" s="122" t="s">
        <v>74</v>
      </c>
      <c r="AT172" s="129" t="s">
        <v>68</v>
      </c>
      <c r="AU172" s="129" t="s">
        <v>74</v>
      </c>
      <c r="AY172" s="122" t="s">
        <v>111</v>
      </c>
      <c r="BK172" s="130">
        <f>SUM(BK173:BK179)</f>
        <v>0</v>
      </c>
    </row>
    <row r="173" spans="1:65" s="2" customFormat="1" ht="21.75" customHeight="1">
      <c r="A173" s="26"/>
      <c r="B173" s="133"/>
      <c r="C173" s="134">
        <v>26</v>
      </c>
      <c r="D173" s="134" t="s">
        <v>113</v>
      </c>
      <c r="E173" s="135" t="s">
        <v>199</v>
      </c>
      <c r="F173" s="136" t="s">
        <v>200</v>
      </c>
      <c r="G173" s="137" t="s">
        <v>116</v>
      </c>
      <c r="H173" s="138">
        <v>30</v>
      </c>
      <c r="I173" s="139">
        <v>0</v>
      </c>
      <c r="J173" s="139">
        <f>ROUND(I173*H173,2)</f>
        <v>0</v>
      </c>
      <c r="K173" s="140"/>
      <c r="L173" s="27"/>
      <c r="M173" s="141" t="s">
        <v>1</v>
      </c>
      <c r="N173" s="142" t="s">
        <v>34</v>
      </c>
      <c r="O173" s="143">
        <v>7.0999999999999994E-2</v>
      </c>
      <c r="P173" s="143">
        <f>O173*H173</f>
        <v>2.13</v>
      </c>
      <c r="Q173" s="143">
        <v>0.2024</v>
      </c>
      <c r="R173" s="143">
        <f>Q173*H173</f>
        <v>6.0720000000000001</v>
      </c>
      <c r="S173" s="143">
        <v>0</v>
      </c>
      <c r="T173" s="144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5" t="s">
        <v>117</v>
      </c>
      <c r="AT173" s="145" t="s">
        <v>113</v>
      </c>
      <c r="AU173" s="145" t="s">
        <v>76</v>
      </c>
      <c r="AY173" s="14" t="s">
        <v>111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4" t="s">
        <v>74</v>
      </c>
      <c r="BK173" s="146">
        <f>ROUND(I173*H173,2)</f>
        <v>0</v>
      </c>
      <c r="BL173" s="14" t="s">
        <v>117</v>
      </c>
      <c r="BM173" s="145" t="s">
        <v>201</v>
      </c>
    </row>
    <row r="174" spans="1:65" s="2" customFormat="1" ht="21.75" customHeight="1">
      <c r="A174" s="26"/>
      <c r="B174" s="133"/>
      <c r="C174" s="134"/>
      <c r="D174" s="134"/>
      <c r="E174" s="135"/>
      <c r="F174" s="136" t="s">
        <v>330</v>
      </c>
      <c r="G174" s="137"/>
      <c r="H174" s="138"/>
      <c r="I174" s="139"/>
      <c r="J174" s="139"/>
      <c r="K174" s="140"/>
      <c r="L174" s="27"/>
      <c r="M174" s="141"/>
      <c r="N174" s="142"/>
      <c r="O174" s="143"/>
      <c r="P174" s="143"/>
      <c r="Q174" s="143"/>
      <c r="R174" s="143"/>
      <c r="S174" s="143"/>
      <c r="T174" s="144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5"/>
      <c r="AT174" s="145"/>
      <c r="AU174" s="145"/>
      <c r="AY174" s="14"/>
      <c r="BE174" s="146"/>
      <c r="BF174" s="146"/>
      <c r="BG174" s="146"/>
      <c r="BH174" s="146"/>
      <c r="BI174" s="146"/>
      <c r="BJ174" s="14"/>
      <c r="BK174" s="146"/>
      <c r="BL174" s="14"/>
      <c r="BM174" s="145"/>
    </row>
    <row r="175" spans="1:65" s="2" customFormat="1" ht="21.75" customHeight="1">
      <c r="A175" s="26"/>
      <c r="B175" s="133"/>
      <c r="C175" s="134">
        <v>27</v>
      </c>
      <c r="D175" s="134" t="s">
        <v>113</v>
      </c>
      <c r="E175" s="135" t="s">
        <v>202</v>
      </c>
      <c r="F175" s="136" t="s">
        <v>203</v>
      </c>
      <c r="G175" s="137" t="s">
        <v>116</v>
      </c>
      <c r="H175" s="138">
        <v>30</v>
      </c>
      <c r="I175" s="139">
        <v>0</v>
      </c>
      <c r="J175" s="139">
        <f>ROUND(I175*H175,2)</f>
        <v>0</v>
      </c>
      <c r="K175" s="140"/>
      <c r="L175" s="27"/>
      <c r="M175" s="141" t="s">
        <v>1</v>
      </c>
      <c r="N175" s="142" t="s">
        <v>34</v>
      </c>
      <c r="O175" s="143">
        <v>0.11700000000000001</v>
      </c>
      <c r="P175" s="143">
        <f>O175*H175</f>
        <v>3.5100000000000002</v>
      </c>
      <c r="Q175" s="143">
        <v>0.18906999999999999</v>
      </c>
      <c r="R175" s="143">
        <f>Q175*H175</f>
        <v>5.6720999999999995</v>
      </c>
      <c r="S175" s="143">
        <v>0</v>
      </c>
      <c r="T175" s="144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5" t="s">
        <v>117</v>
      </c>
      <c r="AT175" s="145" t="s">
        <v>113</v>
      </c>
      <c r="AU175" s="145" t="s">
        <v>76</v>
      </c>
      <c r="AY175" s="14" t="s">
        <v>111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4" t="s">
        <v>74</v>
      </c>
      <c r="BK175" s="146">
        <f>ROUND(I175*H175,2)</f>
        <v>0</v>
      </c>
      <c r="BL175" s="14" t="s">
        <v>117</v>
      </c>
      <c r="BM175" s="145" t="s">
        <v>204</v>
      </c>
    </row>
    <row r="176" spans="1:65" s="2" customFormat="1" ht="21.75" customHeight="1">
      <c r="A176" s="26"/>
      <c r="B176" s="133"/>
      <c r="C176" s="134"/>
      <c r="D176" s="134"/>
      <c r="E176" s="135"/>
      <c r="F176" s="136" t="s">
        <v>330</v>
      </c>
      <c r="G176" s="137"/>
      <c r="H176" s="138"/>
      <c r="I176" s="139"/>
      <c r="J176" s="139"/>
      <c r="K176" s="140"/>
      <c r="L176" s="27"/>
      <c r="M176" s="141"/>
      <c r="N176" s="142"/>
      <c r="O176" s="143"/>
      <c r="P176" s="143"/>
      <c r="Q176" s="143"/>
      <c r="R176" s="143"/>
      <c r="S176" s="143"/>
      <c r="T176" s="144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5"/>
      <c r="AT176" s="145"/>
      <c r="AU176" s="145"/>
      <c r="AY176" s="14"/>
      <c r="BE176" s="146"/>
      <c r="BF176" s="146"/>
      <c r="BG176" s="146"/>
      <c r="BH176" s="146"/>
      <c r="BI176" s="146"/>
      <c r="BJ176" s="14"/>
      <c r="BK176" s="146"/>
      <c r="BL176" s="14"/>
      <c r="BM176" s="145"/>
    </row>
    <row r="177" spans="1:65" s="2" customFormat="1" ht="21.75" customHeight="1">
      <c r="A177" s="26"/>
      <c r="B177" s="133"/>
      <c r="C177" s="134">
        <v>28</v>
      </c>
      <c r="D177" s="134" t="s">
        <v>113</v>
      </c>
      <c r="E177" s="135" t="s">
        <v>205</v>
      </c>
      <c r="F177" s="136" t="s">
        <v>206</v>
      </c>
      <c r="G177" s="137" t="s">
        <v>116</v>
      </c>
      <c r="H177" s="138">
        <v>30</v>
      </c>
      <c r="I177" s="139">
        <v>0</v>
      </c>
      <c r="J177" s="139">
        <f>ROUND(I177*H177,2)</f>
        <v>0</v>
      </c>
      <c r="K177" s="140"/>
      <c r="L177" s="27"/>
      <c r="M177" s="141" t="s">
        <v>1</v>
      </c>
      <c r="N177" s="142" t="s">
        <v>34</v>
      </c>
      <c r="O177" s="143">
        <v>0.125</v>
      </c>
      <c r="P177" s="143">
        <f>O177*H177</f>
        <v>3.75</v>
      </c>
      <c r="Q177" s="143">
        <v>0.17157</v>
      </c>
      <c r="R177" s="143">
        <f>Q177*H177</f>
        <v>5.1471</v>
      </c>
      <c r="S177" s="143">
        <v>0</v>
      </c>
      <c r="T177" s="144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5" t="s">
        <v>117</v>
      </c>
      <c r="AT177" s="145" t="s">
        <v>113</v>
      </c>
      <c r="AU177" s="145" t="s">
        <v>76</v>
      </c>
      <c r="AY177" s="14" t="s">
        <v>111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4" t="s">
        <v>74</v>
      </c>
      <c r="BK177" s="146">
        <f>ROUND(I177*H177,2)</f>
        <v>0</v>
      </c>
      <c r="BL177" s="14" t="s">
        <v>117</v>
      </c>
      <c r="BM177" s="145" t="s">
        <v>207</v>
      </c>
    </row>
    <row r="178" spans="1:65" s="2" customFormat="1" ht="21.75" customHeight="1">
      <c r="A178" s="26"/>
      <c r="B178" s="133"/>
      <c r="C178" s="134"/>
      <c r="D178" s="134"/>
      <c r="E178" s="135"/>
      <c r="F178" s="136" t="s">
        <v>330</v>
      </c>
      <c r="G178" s="137"/>
      <c r="H178" s="138"/>
      <c r="I178" s="139"/>
      <c r="J178" s="139"/>
      <c r="K178" s="140"/>
      <c r="L178" s="27"/>
      <c r="M178" s="141"/>
      <c r="N178" s="142"/>
      <c r="O178" s="143"/>
      <c r="P178" s="143"/>
      <c r="Q178" s="143"/>
      <c r="R178" s="143"/>
      <c r="S178" s="143"/>
      <c r="T178" s="144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5"/>
      <c r="AT178" s="145"/>
      <c r="AU178" s="145"/>
      <c r="AY178" s="14"/>
      <c r="BE178" s="146"/>
      <c r="BF178" s="146"/>
      <c r="BG178" s="146"/>
      <c r="BH178" s="146"/>
      <c r="BI178" s="146"/>
      <c r="BJ178" s="14"/>
      <c r="BK178" s="146"/>
      <c r="BL178" s="14"/>
      <c r="BM178" s="145"/>
    </row>
    <row r="179" spans="1:65" s="2" customFormat="1" ht="21.75" customHeight="1">
      <c r="A179" s="26"/>
      <c r="B179" s="133"/>
      <c r="C179" s="134">
        <v>29</v>
      </c>
      <c r="D179" s="134" t="s">
        <v>113</v>
      </c>
      <c r="E179" s="135" t="s">
        <v>208</v>
      </c>
      <c r="F179" s="136" t="s">
        <v>209</v>
      </c>
      <c r="G179" s="137" t="s">
        <v>116</v>
      </c>
      <c r="H179" s="138">
        <v>30</v>
      </c>
      <c r="I179" s="139">
        <v>0</v>
      </c>
      <c r="J179" s="139">
        <f>ROUND(I179*H179,2)</f>
        <v>0</v>
      </c>
      <c r="K179" s="140"/>
      <c r="L179" s="27"/>
      <c r="M179" s="141" t="s">
        <v>1</v>
      </c>
      <c r="N179" s="142" t="s">
        <v>34</v>
      </c>
      <c r="O179" s="143">
        <v>0.79</v>
      </c>
      <c r="P179" s="143">
        <f>O179*H179</f>
        <v>23.700000000000003</v>
      </c>
      <c r="Q179" s="143">
        <v>0.52370000000000005</v>
      </c>
      <c r="R179" s="143">
        <f>Q179*H179</f>
        <v>15.711000000000002</v>
      </c>
      <c r="S179" s="143">
        <v>0</v>
      </c>
      <c r="T179" s="144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5" t="s">
        <v>117</v>
      </c>
      <c r="AT179" s="145" t="s">
        <v>113</v>
      </c>
      <c r="AU179" s="145" t="s">
        <v>76</v>
      </c>
      <c r="AY179" s="14" t="s">
        <v>111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4" t="s">
        <v>74</v>
      </c>
      <c r="BK179" s="146">
        <f>ROUND(I179*H179,2)</f>
        <v>0</v>
      </c>
      <c r="BL179" s="14" t="s">
        <v>117</v>
      </c>
      <c r="BM179" s="145" t="s">
        <v>210</v>
      </c>
    </row>
    <row r="180" spans="1:65" s="2" customFormat="1" ht="21.75" customHeight="1">
      <c r="A180" s="26"/>
      <c r="B180" s="133"/>
      <c r="C180" s="162"/>
      <c r="D180" s="162"/>
      <c r="E180" s="163"/>
      <c r="F180" s="136" t="s">
        <v>330</v>
      </c>
      <c r="G180" s="164"/>
      <c r="H180" s="165"/>
      <c r="I180" s="166"/>
      <c r="J180" s="166"/>
      <c r="K180" s="167"/>
      <c r="L180" s="27"/>
      <c r="M180" s="141"/>
      <c r="N180" s="142"/>
      <c r="O180" s="143"/>
      <c r="P180" s="143"/>
      <c r="Q180" s="143"/>
      <c r="R180" s="143"/>
      <c r="S180" s="143"/>
      <c r="T180" s="144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5"/>
      <c r="AT180" s="145"/>
      <c r="AU180" s="145"/>
      <c r="AY180" s="14"/>
      <c r="BE180" s="146"/>
      <c r="BF180" s="146"/>
      <c r="BG180" s="146"/>
      <c r="BH180" s="146"/>
      <c r="BI180" s="146"/>
      <c r="BJ180" s="14"/>
      <c r="BK180" s="146"/>
      <c r="BL180" s="14"/>
      <c r="BM180" s="145"/>
    </row>
    <row r="181" spans="1:65" s="12" customFormat="1" ht="22.9" customHeight="1">
      <c r="B181" s="121"/>
      <c r="D181" s="122" t="s">
        <v>68</v>
      </c>
      <c r="E181" s="131" t="s">
        <v>141</v>
      </c>
      <c r="F181" s="131" t="s">
        <v>211</v>
      </c>
      <c r="J181" s="132">
        <f>BK181</f>
        <v>0</v>
      </c>
      <c r="L181" s="121"/>
      <c r="M181" s="125"/>
      <c r="N181" s="126"/>
      <c r="O181" s="126"/>
      <c r="P181" s="127">
        <f>SUM(P182:P206)</f>
        <v>606.15200000000004</v>
      </c>
      <c r="Q181" s="126"/>
      <c r="R181" s="127">
        <f>SUM(R182:R206)</f>
        <v>62.13861</v>
      </c>
      <c r="S181" s="126"/>
      <c r="T181" s="128">
        <f>SUM(T182:T206)</f>
        <v>119.69999999999999</v>
      </c>
      <c r="AR181" s="122" t="s">
        <v>74</v>
      </c>
      <c r="AT181" s="129" t="s">
        <v>68</v>
      </c>
      <c r="AU181" s="129" t="s">
        <v>74</v>
      </c>
      <c r="AY181" s="122" t="s">
        <v>111</v>
      </c>
      <c r="BK181" s="130">
        <f>SUM(BK182:BK206)</f>
        <v>0</v>
      </c>
    </row>
    <row r="182" spans="1:65" s="2" customFormat="1" ht="21.75" customHeight="1">
      <c r="A182" s="26"/>
      <c r="B182" s="133"/>
      <c r="C182" s="134">
        <v>30</v>
      </c>
      <c r="D182" s="134" t="s">
        <v>113</v>
      </c>
      <c r="E182" s="135" t="s">
        <v>212</v>
      </c>
      <c r="F182" s="136" t="s">
        <v>213</v>
      </c>
      <c r="G182" s="137" t="s">
        <v>128</v>
      </c>
      <c r="H182" s="138">
        <v>171</v>
      </c>
      <c r="I182" s="139">
        <v>0</v>
      </c>
      <c r="J182" s="139">
        <f t="shared" ref="J182:J206" si="20">ROUND(I182*H182,2)</f>
        <v>0</v>
      </c>
      <c r="K182" s="140"/>
      <c r="L182" s="27"/>
      <c r="M182" s="141" t="s">
        <v>1</v>
      </c>
      <c r="N182" s="142" t="s">
        <v>34</v>
      </c>
      <c r="O182" s="143">
        <v>0.28000000000000003</v>
      </c>
      <c r="P182" s="143">
        <f t="shared" ref="P182:P206" si="21">O182*H182</f>
        <v>47.88</v>
      </c>
      <c r="Q182" s="143">
        <v>0</v>
      </c>
      <c r="R182" s="143">
        <f t="shared" ref="R182:R206" si="22">Q182*H182</f>
        <v>0</v>
      </c>
      <c r="S182" s="143">
        <v>0.7</v>
      </c>
      <c r="T182" s="144">
        <f t="shared" ref="T182:T206" si="23">S182*H182</f>
        <v>119.69999999999999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5" t="s">
        <v>117</v>
      </c>
      <c r="AT182" s="145" t="s">
        <v>113</v>
      </c>
      <c r="AU182" s="145" t="s">
        <v>76</v>
      </c>
      <c r="AY182" s="14" t="s">
        <v>111</v>
      </c>
      <c r="BE182" s="146">
        <f t="shared" ref="BE182:BE206" si="24">IF(N182="základní",J182,0)</f>
        <v>0</v>
      </c>
      <c r="BF182" s="146">
        <f t="shared" ref="BF182:BF206" si="25">IF(N182="snížená",J182,0)</f>
        <v>0</v>
      </c>
      <c r="BG182" s="146">
        <f t="shared" ref="BG182:BG206" si="26">IF(N182="zákl. přenesená",J182,0)</f>
        <v>0</v>
      </c>
      <c r="BH182" s="146">
        <f t="shared" ref="BH182:BH206" si="27">IF(N182="sníž. přenesená",J182,0)</f>
        <v>0</v>
      </c>
      <c r="BI182" s="146">
        <f t="shared" ref="BI182:BI206" si="28">IF(N182="nulová",J182,0)</f>
        <v>0</v>
      </c>
      <c r="BJ182" s="14" t="s">
        <v>74</v>
      </c>
      <c r="BK182" s="146">
        <f t="shared" ref="BK182:BK206" si="29">ROUND(I182*H182,2)</f>
        <v>0</v>
      </c>
      <c r="BL182" s="14" t="s">
        <v>117</v>
      </c>
      <c r="BM182" s="145" t="s">
        <v>214</v>
      </c>
    </row>
    <row r="183" spans="1:65" s="2" customFormat="1" ht="16.5" customHeight="1">
      <c r="A183" s="26"/>
      <c r="B183" s="133"/>
      <c r="C183" s="134">
        <v>31</v>
      </c>
      <c r="D183" s="134" t="s">
        <v>113</v>
      </c>
      <c r="E183" s="135" t="s">
        <v>215</v>
      </c>
      <c r="F183" s="136" t="s">
        <v>216</v>
      </c>
      <c r="G183" s="137" t="s">
        <v>217</v>
      </c>
      <c r="H183" s="138">
        <v>1</v>
      </c>
      <c r="I183" s="139">
        <v>0</v>
      </c>
      <c r="J183" s="139">
        <f t="shared" si="20"/>
        <v>0</v>
      </c>
      <c r="K183" s="140"/>
      <c r="L183" s="27"/>
      <c r="M183" s="141" t="s">
        <v>1</v>
      </c>
      <c r="N183" s="142" t="s">
        <v>34</v>
      </c>
      <c r="O183" s="143">
        <v>24.902000000000001</v>
      </c>
      <c r="P183" s="143">
        <f t="shared" si="21"/>
        <v>24.902000000000001</v>
      </c>
      <c r="Q183" s="143">
        <v>1.7919799999999999</v>
      </c>
      <c r="R183" s="143">
        <f t="shared" si="22"/>
        <v>1.7919799999999999</v>
      </c>
      <c r="S183" s="143">
        <v>0</v>
      </c>
      <c r="T183" s="144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5" t="s">
        <v>117</v>
      </c>
      <c r="AT183" s="145" t="s">
        <v>113</v>
      </c>
      <c r="AU183" s="145" t="s">
        <v>76</v>
      </c>
      <c r="AY183" s="14" t="s">
        <v>111</v>
      </c>
      <c r="BE183" s="146">
        <f t="shared" si="24"/>
        <v>0</v>
      </c>
      <c r="BF183" s="146">
        <f t="shared" si="25"/>
        <v>0</v>
      </c>
      <c r="BG183" s="146">
        <f t="shared" si="26"/>
        <v>0</v>
      </c>
      <c r="BH183" s="146">
        <f t="shared" si="27"/>
        <v>0</v>
      </c>
      <c r="BI183" s="146">
        <f t="shared" si="28"/>
        <v>0</v>
      </c>
      <c r="BJ183" s="14" t="s">
        <v>74</v>
      </c>
      <c r="BK183" s="146">
        <f t="shared" si="29"/>
        <v>0</v>
      </c>
      <c r="BL183" s="14" t="s">
        <v>117</v>
      </c>
      <c r="BM183" s="145" t="s">
        <v>218</v>
      </c>
    </row>
    <row r="184" spans="1:65" s="2" customFormat="1" ht="21.75" customHeight="1">
      <c r="A184" s="26"/>
      <c r="B184" s="133"/>
      <c r="C184" s="134">
        <v>32</v>
      </c>
      <c r="D184" s="134" t="s">
        <v>113</v>
      </c>
      <c r="E184" s="135" t="s">
        <v>219</v>
      </c>
      <c r="F184" s="136" t="s">
        <v>220</v>
      </c>
      <c r="G184" s="137" t="s">
        <v>128</v>
      </c>
      <c r="H184" s="138">
        <v>235</v>
      </c>
      <c r="I184" s="139">
        <v>0</v>
      </c>
      <c r="J184" s="139">
        <f t="shared" si="20"/>
        <v>0</v>
      </c>
      <c r="K184" s="140"/>
      <c r="L184" s="27"/>
      <c r="M184" s="141" t="s">
        <v>1</v>
      </c>
      <c r="N184" s="142" t="s">
        <v>34</v>
      </c>
      <c r="O184" s="143">
        <v>0.29199999999999998</v>
      </c>
      <c r="P184" s="143">
        <f t="shared" si="21"/>
        <v>68.61999999999999</v>
      </c>
      <c r="Q184" s="143">
        <v>1.0000000000000001E-5</v>
      </c>
      <c r="R184" s="143">
        <f t="shared" si="22"/>
        <v>2.3500000000000001E-3</v>
      </c>
      <c r="S184" s="143">
        <v>0</v>
      </c>
      <c r="T184" s="144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5" t="s">
        <v>117</v>
      </c>
      <c r="AT184" s="145" t="s">
        <v>113</v>
      </c>
      <c r="AU184" s="145" t="s">
        <v>76</v>
      </c>
      <c r="AY184" s="14" t="s">
        <v>111</v>
      </c>
      <c r="BE184" s="146">
        <f t="shared" si="24"/>
        <v>0</v>
      </c>
      <c r="BF184" s="146">
        <f t="shared" si="25"/>
        <v>0</v>
      </c>
      <c r="BG184" s="146">
        <f t="shared" si="26"/>
        <v>0</v>
      </c>
      <c r="BH184" s="146">
        <f t="shared" si="27"/>
        <v>0</v>
      </c>
      <c r="BI184" s="146">
        <f t="shared" si="28"/>
        <v>0</v>
      </c>
      <c r="BJ184" s="14" t="s">
        <v>74</v>
      </c>
      <c r="BK184" s="146">
        <f t="shared" si="29"/>
        <v>0</v>
      </c>
      <c r="BL184" s="14" t="s">
        <v>117</v>
      </c>
      <c r="BM184" s="145" t="s">
        <v>221</v>
      </c>
    </row>
    <row r="185" spans="1:65" s="2" customFormat="1" ht="21.75" customHeight="1">
      <c r="A185" s="26"/>
      <c r="B185" s="133"/>
      <c r="C185" s="134">
        <v>33</v>
      </c>
      <c r="D185" s="134" t="s">
        <v>113</v>
      </c>
      <c r="E185" s="135" t="s">
        <v>222</v>
      </c>
      <c r="F185" s="136" t="s">
        <v>223</v>
      </c>
      <c r="G185" s="137" t="s">
        <v>128</v>
      </c>
      <c r="H185" s="138">
        <v>12</v>
      </c>
      <c r="I185" s="139">
        <v>0</v>
      </c>
      <c r="J185" s="139">
        <f t="shared" si="20"/>
        <v>0</v>
      </c>
      <c r="K185" s="140"/>
      <c r="L185" s="27"/>
      <c r="M185" s="141" t="s">
        <v>1</v>
      </c>
      <c r="N185" s="142" t="s">
        <v>34</v>
      </c>
      <c r="O185" s="143">
        <v>0.36</v>
      </c>
      <c r="P185" s="143">
        <f t="shared" si="21"/>
        <v>4.32</v>
      </c>
      <c r="Q185" s="143">
        <v>2.0000000000000002E-5</v>
      </c>
      <c r="R185" s="143">
        <f t="shared" si="22"/>
        <v>2.4000000000000003E-4</v>
      </c>
      <c r="S185" s="143">
        <v>0</v>
      </c>
      <c r="T185" s="144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5" t="s">
        <v>117</v>
      </c>
      <c r="AT185" s="145" t="s">
        <v>113</v>
      </c>
      <c r="AU185" s="145" t="s">
        <v>76</v>
      </c>
      <c r="AY185" s="14" t="s">
        <v>111</v>
      </c>
      <c r="BE185" s="146">
        <f t="shared" si="24"/>
        <v>0</v>
      </c>
      <c r="BF185" s="146">
        <f t="shared" si="25"/>
        <v>0</v>
      </c>
      <c r="BG185" s="146">
        <f t="shared" si="26"/>
        <v>0</v>
      </c>
      <c r="BH185" s="146">
        <f t="shared" si="27"/>
        <v>0</v>
      </c>
      <c r="BI185" s="146">
        <f t="shared" si="28"/>
        <v>0</v>
      </c>
      <c r="BJ185" s="14" t="s">
        <v>74</v>
      </c>
      <c r="BK185" s="146">
        <f t="shared" si="29"/>
        <v>0</v>
      </c>
      <c r="BL185" s="14" t="s">
        <v>117</v>
      </c>
      <c r="BM185" s="145" t="s">
        <v>224</v>
      </c>
    </row>
    <row r="186" spans="1:65" s="2" customFormat="1" ht="26.25" customHeight="1">
      <c r="A186" s="26"/>
      <c r="B186" s="133"/>
      <c r="C186" s="147">
        <v>34</v>
      </c>
      <c r="D186" s="147" t="s">
        <v>173</v>
      </c>
      <c r="E186" s="148" t="s">
        <v>225</v>
      </c>
      <c r="F186" s="149" t="s">
        <v>226</v>
      </c>
      <c r="G186" s="150" t="s">
        <v>128</v>
      </c>
      <c r="H186" s="151">
        <v>12</v>
      </c>
      <c r="I186" s="152">
        <v>0</v>
      </c>
      <c r="J186" s="152">
        <f t="shared" si="20"/>
        <v>0</v>
      </c>
      <c r="K186" s="153"/>
      <c r="L186" s="154"/>
      <c r="M186" s="155" t="s">
        <v>1</v>
      </c>
      <c r="N186" s="156" t="s">
        <v>34</v>
      </c>
      <c r="O186" s="143">
        <v>0</v>
      </c>
      <c r="P186" s="143">
        <f t="shared" si="21"/>
        <v>0</v>
      </c>
      <c r="Q186" s="143">
        <v>1.14E-2</v>
      </c>
      <c r="R186" s="143">
        <f t="shared" si="22"/>
        <v>0.1368</v>
      </c>
      <c r="S186" s="143">
        <v>0</v>
      </c>
      <c r="T186" s="144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5" t="s">
        <v>141</v>
      </c>
      <c r="AT186" s="145" t="s">
        <v>173</v>
      </c>
      <c r="AU186" s="145" t="s">
        <v>76</v>
      </c>
      <c r="AY186" s="14" t="s">
        <v>111</v>
      </c>
      <c r="BE186" s="146">
        <f t="shared" si="24"/>
        <v>0</v>
      </c>
      <c r="BF186" s="146">
        <f t="shared" si="25"/>
        <v>0</v>
      </c>
      <c r="BG186" s="146">
        <f t="shared" si="26"/>
        <v>0</v>
      </c>
      <c r="BH186" s="146">
        <f t="shared" si="27"/>
        <v>0</v>
      </c>
      <c r="BI186" s="146">
        <f t="shared" si="28"/>
        <v>0</v>
      </c>
      <c r="BJ186" s="14" t="s">
        <v>74</v>
      </c>
      <c r="BK186" s="146">
        <f t="shared" si="29"/>
        <v>0</v>
      </c>
      <c r="BL186" s="14" t="s">
        <v>117</v>
      </c>
      <c r="BM186" s="145" t="s">
        <v>227</v>
      </c>
    </row>
    <row r="187" spans="1:65" s="2" customFormat="1" ht="21.75" customHeight="1">
      <c r="A187" s="26"/>
      <c r="B187" s="133"/>
      <c r="C187" s="134">
        <v>35</v>
      </c>
      <c r="D187" s="134" t="s">
        <v>113</v>
      </c>
      <c r="E187" s="135" t="s">
        <v>228</v>
      </c>
      <c r="F187" s="136" t="s">
        <v>229</v>
      </c>
      <c r="G187" s="137" t="s">
        <v>128</v>
      </c>
      <c r="H187" s="138">
        <v>270</v>
      </c>
      <c r="I187" s="139">
        <v>0</v>
      </c>
      <c r="J187" s="139">
        <f t="shared" si="20"/>
        <v>0</v>
      </c>
      <c r="K187" s="140"/>
      <c r="L187" s="27"/>
      <c r="M187" s="141" t="s">
        <v>1</v>
      </c>
      <c r="N187" s="142" t="s">
        <v>34</v>
      </c>
      <c r="O187" s="143">
        <v>0.441</v>
      </c>
      <c r="P187" s="143">
        <f t="shared" si="21"/>
        <v>119.07000000000001</v>
      </c>
      <c r="Q187" s="143">
        <v>3.0000000000000001E-5</v>
      </c>
      <c r="R187" s="143">
        <f t="shared" si="22"/>
        <v>8.0999999999999996E-3</v>
      </c>
      <c r="S187" s="143">
        <v>0</v>
      </c>
      <c r="T187" s="144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5" t="s">
        <v>117</v>
      </c>
      <c r="AT187" s="145" t="s">
        <v>113</v>
      </c>
      <c r="AU187" s="145" t="s">
        <v>76</v>
      </c>
      <c r="AY187" s="14" t="s">
        <v>111</v>
      </c>
      <c r="BE187" s="146">
        <f t="shared" si="24"/>
        <v>0</v>
      </c>
      <c r="BF187" s="146">
        <f t="shared" si="25"/>
        <v>0</v>
      </c>
      <c r="BG187" s="146">
        <f t="shared" si="26"/>
        <v>0</v>
      </c>
      <c r="BH187" s="146">
        <f t="shared" si="27"/>
        <v>0</v>
      </c>
      <c r="BI187" s="146">
        <f t="shared" si="28"/>
        <v>0</v>
      </c>
      <c r="BJ187" s="14" t="s">
        <v>74</v>
      </c>
      <c r="BK187" s="146">
        <f t="shared" si="29"/>
        <v>0</v>
      </c>
      <c r="BL187" s="14" t="s">
        <v>117</v>
      </c>
      <c r="BM187" s="145" t="s">
        <v>230</v>
      </c>
    </row>
    <row r="188" spans="1:65" s="2" customFormat="1" ht="21.75" customHeight="1">
      <c r="A188" s="26"/>
      <c r="B188" s="133"/>
      <c r="C188" s="147">
        <v>36</v>
      </c>
      <c r="D188" s="147" t="s">
        <v>173</v>
      </c>
      <c r="E188" s="148" t="s">
        <v>231</v>
      </c>
      <c r="F188" s="149" t="s">
        <v>232</v>
      </c>
      <c r="G188" s="150" t="s">
        <v>128</v>
      </c>
      <c r="H188" s="151">
        <v>270</v>
      </c>
      <c r="I188" s="152">
        <v>0</v>
      </c>
      <c r="J188" s="152">
        <f t="shared" si="20"/>
        <v>0</v>
      </c>
      <c r="K188" s="153"/>
      <c r="L188" s="154"/>
      <c r="M188" s="155" t="s">
        <v>1</v>
      </c>
      <c r="N188" s="156" t="s">
        <v>34</v>
      </c>
      <c r="O188" s="143">
        <v>0</v>
      </c>
      <c r="P188" s="143">
        <f t="shared" si="21"/>
        <v>0</v>
      </c>
      <c r="Q188" s="143">
        <v>2.8400000000000002E-2</v>
      </c>
      <c r="R188" s="143">
        <f t="shared" si="22"/>
        <v>7.6680000000000001</v>
      </c>
      <c r="S188" s="143">
        <v>0</v>
      </c>
      <c r="T188" s="144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5" t="s">
        <v>141</v>
      </c>
      <c r="AT188" s="145" t="s">
        <v>173</v>
      </c>
      <c r="AU188" s="145" t="s">
        <v>76</v>
      </c>
      <c r="AY188" s="14" t="s">
        <v>111</v>
      </c>
      <c r="BE188" s="146">
        <f t="shared" si="24"/>
        <v>0</v>
      </c>
      <c r="BF188" s="146">
        <f t="shared" si="25"/>
        <v>0</v>
      </c>
      <c r="BG188" s="146">
        <f t="shared" si="26"/>
        <v>0</v>
      </c>
      <c r="BH188" s="146">
        <f t="shared" si="27"/>
        <v>0</v>
      </c>
      <c r="BI188" s="146">
        <f t="shared" si="28"/>
        <v>0</v>
      </c>
      <c r="BJ188" s="14" t="s">
        <v>74</v>
      </c>
      <c r="BK188" s="146">
        <f t="shared" si="29"/>
        <v>0</v>
      </c>
      <c r="BL188" s="14" t="s">
        <v>117</v>
      </c>
      <c r="BM188" s="145" t="s">
        <v>233</v>
      </c>
    </row>
    <row r="189" spans="1:65" s="2" customFormat="1" ht="21.75" customHeight="1">
      <c r="A189" s="26"/>
      <c r="B189" s="133"/>
      <c r="C189" s="147">
        <v>37</v>
      </c>
      <c r="D189" s="147" t="s">
        <v>173</v>
      </c>
      <c r="E189" s="148" t="s">
        <v>234</v>
      </c>
      <c r="F189" s="149" t="s">
        <v>235</v>
      </c>
      <c r="G189" s="150" t="s">
        <v>128</v>
      </c>
      <c r="H189" s="151">
        <v>235</v>
      </c>
      <c r="I189" s="152">
        <v>0</v>
      </c>
      <c r="J189" s="152">
        <f t="shared" si="20"/>
        <v>0</v>
      </c>
      <c r="K189" s="153"/>
      <c r="L189" s="154"/>
      <c r="M189" s="155" t="s">
        <v>1</v>
      </c>
      <c r="N189" s="156" t="s">
        <v>34</v>
      </c>
      <c r="O189" s="143">
        <v>0</v>
      </c>
      <c r="P189" s="143">
        <f t="shared" si="21"/>
        <v>0</v>
      </c>
      <c r="Q189" s="143">
        <v>2.8999999999999998E-3</v>
      </c>
      <c r="R189" s="143">
        <f t="shared" si="22"/>
        <v>0.68149999999999999</v>
      </c>
      <c r="S189" s="143">
        <v>0</v>
      </c>
      <c r="T189" s="144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5" t="s">
        <v>141</v>
      </c>
      <c r="AT189" s="145" t="s">
        <v>173</v>
      </c>
      <c r="AU189" s="145" t="s">
        <v>76</v>
      </c>
      <c r="AY189" s="14" t="s">
        <v>111</v>
      </c>
      <c r="BE189" s="146">
        <f t="shared" si="24"/>
        <v>0</v>
      </c>
      <c r="BF189" s="146">
        <f t="shared" si="25"/>
        <v>0</v>
      </c>
      <c r="BG189" s="146">
        <f t="shared" si="26"/>
        <v>0</v>
      </c>
      <c r="BH189" s="146">
        <f t="shared" si="27"/>
        <v>0</v>
      </c>
      <c r="BI189" s="146">
        <f t="shared" si="28"/>
        <v>0</v>
      </c>
      <c r="BJ189" s="14" t="s">
        <v>74</v>
      </c>
      <c r="BK189" s="146">
        <f t="shared" si="29"/>
        <v>0</v>
      </c>
      <c r="BL189" s="14" t="s">
        <v>117</v>
      </c>
      <c r="BM189" s="145" t="s">
        <v>236</v>
      </c>
    </row>
    <row r="190" spans="1:65" s="2" customFormat="1" ht="26.25" customHeight="1">
      <c r="A190" s="26"/>
      <c r="B190" s="133"/>
      <c r="C190" s="134">
        <v>38</v>
      </c>
      <c r="D190" s="134" t="s">
        <v>113</v>
      </c>
      <c r="E190" s="135" t="s">
        <v>237</v>
      </c>
      <c r="F190" s="136" t="s">
        <v>238</v>
      </c>
      <c r="G190" s="137" t="s">
        <v>217</v>
      </c>
      <c r="H190" s="138">
        <v>34</v>
      </c>
      <c r="I190" s="139">
        <v>0</v>
      </c>
      <c r="J190" s="139">
        <f t="shared" si="20"/>
        <v>0</v>
      </c>
      <c r="K190" s="140"/>
      <c r="L190" s="27"/>
      <c r="M190" s="141" t="s">
        <v>1</v>
      </c>
      <c r="N190" s="142" t="s">
        <v>34</v>
      </c>
      <c r="O190" s="143">
        <v>2.4049999999999998</v>
      </c>
      <c r="P190" s="143">
        <f t="shared" si="21"/>
        <v>81.77</v>
      </c>
      <c r="Q190" s="143">
        <v>1.0000000000000001E-5</v>
      </c>
      <c r="R190" s="143">
        <f t="shared" si="22"/>
        <v>3.4000000000000002E-4</v>
      </c>
      <c r="S190" s="143">
        <v>0</v>
      </c>
      <c r="T190" s="144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5" t="s">
        <v>117</v>
      </c>
      <c r="AT190" s="145" t="s">
        <v>113</v>
      </c>
      <c r="AU190" s="145" t="s">
        <v>76</v>
      </c>
      <c r="AY190" s="14" t="s">
        <v>111</v>
      </c>
      <c r="BE190" s="146">
        <f t="shared" si="24"/>
        <v>0</v>
      </c>
      <c r="BF190" s="146">
        <f t="shared" si="25"/>
        <v>0</v>
      </c>
      <c r="BG190" s="146">
        <f t="shared" si="26"/>
        <v>0</v>
      </c>
      <c r="BH190" s="146">
        <f t="shared" si="27"/>
        <v>0</v>
      </c>
      <c r="BI190" s="146">
        <f t="shared" si="28"/>
        <v>0</v>
      </c>
      <c r="BJ190" s="14" t="s">
        <v>74</v>
      </c>
      <c r="BK190" s="146">
        <f t="shared" si="29"/>
        <v>0</v>
      </c>
      <c r="BL190" s="14" t="s">
        <v>117</v>
      </c>
      <c r="BM190" s="145" t="s">
        <v>239</v>
      </c>
    </row>
    <row r="191" spans="1:65" s="2" customFormat="1" ht="26.25" customHeight="1">
      <c r="A191" s="26"/>
      <c r="B191" s="133"/>
      <c r="C191" s="147">
        <v>39</v>
      </c>
      <c r="D191" s="147" t="s">
        <v>173</v>
      </c>
      <c r="E191" s="148" t="s">
        <v>240</v>
      </c>
      <c r="F191" s="149" t="s">
        <v>241</v>
      </c>
      <c r="G191" s="150" t="s">
        <v>217</v>
      </c>
      <c r="H191" s="151">
        <v>33</v>
      </c>
      <c r="I191" s="152">
        <v>0</v>
      </c>
      <c r="J191" s="152">
        <f t="shared" si="20"/>
        <v>0</v>
      </c>
      <c r="K191" s="153"/>
      <c r="L191" s="154"/>
      <c r="M191" s="155" t="s">
        <v>1</v>
      </c>
      <c r="N191" s="156" t="s">
        <v>34</v>
      </c>
      <c r="O191" s="143">
        <v>0</v>
      </c>
      <c r="P191" s="143">
        <f t="shared" si="21"/>
        <v>0</v>
      </c>
      <c r="Q191" s="143">
        <v>2.3900000000000001E-2</v>
      </c>
      <c r="R191" s="143">
        <f t="shared" si="22"/>
        <v>0.78870000000000007</v>
      </c>
      <c r="S191" s="143">
        <v>0</v>
      </c>
      <c r="T191" s="144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5" t="s">
        <v>141</v>
      </c>
      <c r="AT191" s="145" t="s">
        <v>173</v>
      </c>
      <c r="AU191" s="145" t="s">
        <v>76</v>
      </c>
      <c r="AY191" s="14" t="s">
        <v>111</v>
      </c>
      <c r="BE191" s="146">
        <f t="shared" si="24"/>
        <v>0</v>
      </c>
      <c r="BF191" s="146">
        <f t="shared" si="25"/>
        <v>0</v>
      </c>
      <c r="BG191" s="146">
        <f t="shared" si="26"/>
        <v>0</v>
      </c>
      <c r="BH191" s="146">
        <f t="shared" si="27"/>
        <v>0</v>
      </c>
      <c r="BI191" s="146">
        <f t="shared" si="28"/>
        <v>0</v>
      </c>
      <c r="BJ191" s="14" t="s">
        <v>74</v>
      </c>
      <c r="BK191" s="146">
        <f t="shared" si="29"/>
        <v>0</v>
      </c>
      <c r="BL191" s="14" t="s">
        <v>117</v>
      </c>
      <c r="BM191" s="145" t="s">
        <v>242</v>
      </c>
    </row>
    <row r="192" spans="1:65" s="2" customFormat="1" ht="27" customHeight="1">
      <c r="A192" s="26"/>
      <c r="B192" s="133"/>
      <c r="C192" s="147">
        <v>40</v>
      </c>
      <c r="D192" s="147" t="s">
        <v>173</v>
      </c>
      <c r="E192" s="148" t="s">
        <v>243</v>
      </c>
      <c r="F192" s="149" t="s">
        <v>244</v>
      </c>
      <c r="G192" s="150" t="s">
        <v>217</v>
      </c>
      <c r="H192" s="151">
        <v>1</v>
      </c>
      <c r="I192" s="152">
        <v>0</v>
      </c>
      <c r="J192" s="152">
        <f t="shared" si="20"/>
        <v>0</v>
      </c>
      <c r="K192" s="153"/>
      <c r="L192" s="154"/>
      <c r="M192" s="155" t="s">
        <v>1</v>
      </c>
      <c r="N192" s="156" t="s">
        <v>34</v>
      </c>
      <c r="O192" s="143">
        <v>0</v>
      </c>
      <c r="P192" s="143">
        <f t="shared" si="21"/>
        <v>0</v>
      </c>
      <c r="Q192" s="143">
        <v>2.4400000000000002E-2</v>
      </c>
      <c r="R192" s="143">
        <f t="shared" si="22"/>
        <v>2.4400000000000002E-2</v>
      </c>
      <c r="S192" s="143">
        <v>0</v>
      </c>
      <c r="T192" s="144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5" t="s">
        <v>141</v>
      </c>
      <c r="AT192" s="145" t="s">
        <v>173</v>
      </c>
      <c r="AU192" s="145" t="s">
        <v>76</v>
      </c>
      <c r="AY192" s="14" t="s">
        <v>111</v>
      </c>
      <c r="BE192" s="146">
        <f t="shared" si="24"/>
        <v>0</v>
      </c>
      <c r="BF192" s="146">
        <f t="shared" si="25"/>
        <v>0</v>
      </c>
      <c r="BG192" s="146">
        <f t="shared" si="26"/>
        <v>0</v>
      </c>
      <c r="BH192" s="146">
        <f t="shared" si="27"/>
        <v>0</v>
      </c>
      <c r="BI192" s="146">
        <f t="shared" si="28"/>
        <v>0</v>
      </c>
      <c r="BJ192" s="14" t="s">
        <v>74</v>
      </c>
      <c r="BK192" s="146">
        <f t="shared" si="29"/>
        <v>0</v>
      </c>
      <c r="BL192" s="14" t="s">
        <v>117</v>
      </c>
      <c r="BM192" s="145" t="s">
        <v>245</v>
      </c>
    </row>
    <row r="193" spans="1:65" s="2" customFormat="1" ht="21.75" customHeight="1">
      <c r="A193" s="26"/>
      <c r="B193" s="133"/>
      <c r="C193" s="134">
        <v>41</v>
      </c>
      <c r="D193" s="134" t="s">
        <v>113</v>
      </c>
      <c r="E193" s="135" t="s">
        <v>246</v>
      </c>
      <c r="F193" s="136" t="s">
        <v>247</v>
      </c>
      <c r="G193" s="137" t="s">
        <v>217</v>
      </c>
      <c r="H193" s="138">
        <v>10</v>
      </c>
      <c r="I193" s="139">
        <v>0</v>
      </c>
      <c r="J193" s="139">
        <f t="shared" si="20"/>
        <v>0</v>
      </c>
      <c r="K193" s="140"/>
      <c r="L193" s="27"/>
      <c r="M193" s="141" t="s">
        <v>1</v>
      </c>
      <c r="N193" s="142" t="s">
        <v>34</v>
      </c>
      <c r="O193" s="143">
        <v>24.864999999999998</v>
      </c>
      <c r="P193" s="143">
        <f t="shared" si="21"/>
        <v>248.64999999999998</v>
      </c>
      <c r="Q193" s="143">
        <v>2.3765000000000001</v>
      </c>
      <c r="R193" s="143">
        <f t="shared" si="22"/>
        <v>23.765000000000001</v>
      </c>
      <c r="S193" s="143">
        <v>0</v>
      </c>
      <c r="T193" s="144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5" t="s">
        <v>117</v>
      </c>
      <c r="AT193" s="145" t="s">
        <v>113</v>
      </c>
      <c r="AU193" s="145" t="s">
        <v>76</v>
      </c>
      <c r="AY193" s="14" t="s">
        <v>111</v>
      </c>
      <c r="BE193" s="146">
        <f t="shared" si="24"/>
        <v>0</v>
      </c>
      <c r="BF193" s="146">
        <f t="shared" si="25"/>
        <v>0</v>
      </c>
      <c r="BG193" s="146">
        <f t="shared" si="26"/>
        <v>0</v>
      </c>
      <c r="BH193" s="146">
        <f t="shared" si="27"/>
        <v>0</v>
      </c>
      <c r="BI193" s="146">
        <f t="shared" si="28"/>
        <v>0</v>
      </c>
      <c r="BJ193" s="14" t="s">
        <v>74</v>
      </c>
      <c r="BK193" s="146">
        <f t="shared" si="29"/>
        <v>0</v>
      </c>
      <c r="BL193" s="14" t="s">
        <v>117</v>
      </c>
      <c r="BM193" s="145" t="s">
        <v>248</v>
      </c>
    </row>
    <row r="194" spans="1:65" s="2" customFormat="1" ht="16.5" customHeight="1">
      <c r="A194" s="26"/>
      <c r="B194" s="133"/>
      <c r="C194" s="147">
        <v>42</v>
      </c>
      <c r="D194" s="147" t="s">
        <v>173</v>
      </c>
      <c r="E194" s="148" t="s">
        <v>249</v>
      </c>
      <c r="F194" s="149" t="s">
        <v>250</v>
      </c>
      <c r="G194" s="150" t="s">
        <v>217</v>
      </c>
      <c r="H194" s="151">
        <v>6</v>
      </c>
      <c r="I194" s="152">
        <v>0</v>
      </c>
      <c r="J194" s="152">
        <f t="shared" si="20"/>
        <v>0</v>
      </c>
      <c r="K194" s="153"/>
      <c r="L194" s="154"/>
      <c r="M194" s="155" t="s">
        <v>1</v>
      </c>
      <c r="N194" s="156" t="s">
        <v>34</v>
      </c>
      <c r="O194" s="143">
        <v>0</v>
      </c>
      <c r="P194" s="143">
        <f t="shared" si="21"/>
        <v>0</v>
      </c>
      <c r="Q194" s="143">
        <v>1.0129999999999999</v>
      </c>
      <c r="R194" s="143">
        <f t="shared" si="22"/>
        <v>6.0779999999999994</v>
      </c>
      <c r="S194" s="143">
        <v>0</v>
      </c>
      <c r="T194" s="144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5" t="s">
        <v>141</v>
      </c>
      <c r="AT194" s="145" t="s">
        <v>173</v>
      </c>
      <c r="AU194" s="145" t="s">
        <v>76</v>
      </c>
      <c r="AY194" s="14" t="s">
        <v>111</v>
      </c>
      <c r="BE194" s="146">
        <f t="shared" si="24"/>
        <v>0</v>
      </c>
      <c r="BF194" s="146">
        <f t="shared" si="25"/>
        <v>0</v>
      </c>
      <c r="BG194" s="146">
        <f t="shared" si="26"/>
        <v>0</v>
      </c>
      <c r="BH194" s="146">
        <f t="shared" si="27"/>
        <v>0</v>
      </c>
      <c r="BI194" s="146">
        <f t="shared" si="28"/>
        <v>0</v>
      </c>
      <c r="BJ194" s="14" t="s">
        <v>74</v>
      </c>
      <c r="BK194" s="146">
        <f t="shared" si="29"/>
        <v>0</v>
      </c>
      <c r="BL194" s="14" t="s">
        <v>117</v>
      </c>
      <c r="BM194" s="145" t="s">
        <v>251</v>
      </c>
    </row>
    <row r="195" spans="1:65" s="2" customFormat="1" ht="16.5" customHeight="1">
      <c r="A195" s="26"/>
      <c r="B195" s="133"/>
      <c r="C195" s="147">
        <v>43</v>
      </c>
      <c r="D195" s="147" t="s">
        <v>173</v>
      </c>
      <c r="E195" s="148" t="s">
        <v>252</v>
      </c>
      <c r="F195" s="149" t="s">
        <v>253</v>
      </c>
      <c r="G195" s="150" t="s">
        <v>217</v>
      </c>
      <c r="H195" s="151">
        <v>3</v>
      </c>
      <c r="I195" s="152">
        <v>0</v>
      </c>
      <c r="J195" s="152">
        <f t="shared" si="20"/>
        <v>0</v>
      </c>
      <c r="K195" s="153"/>
      <c r="L195" s="154"/>
      <c r="M195" s="155" t="s">
        <v>1</v>
      </c>
      <c r="N195" s="156" t="s">
        <v>34</v>
      </c>
      <c r="O195" s="143">
        <v>0</v>
      </c>
      <c r="P195" s="143">
        <f t="shared" si="21"/>
        <v>0</v>
      </c>
      <c r="Q195" s="143">
        <v>0.254</v>
      </c>
      <c r="R195" s="143">
        <f t="shared" si="22"/>
        <v>0.76200000000000001</v>
      </c>
      <c r="S195" s="143">
        <v>0</v>
      </c>
      <c r="T195" s="144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5" t="s">
        <v>141</v>
      </c>
      <c r="AT195" s="145" t="s">
        <v>173</v>
      </c>
      <c r="AU195" s="145" t="s">
        <v>76</v>
      </c>
      <c r="AY195" s="14" t="s">
        <v>111</v>
      </c>
      <c r="BE195" s="146">
        <f t="shared" si="24"/>
        <v>0</v>
      </c>
      <c r="BF195" s="146">
        <f t="shared" si="25"/>
        <v>0</v>
      </c>
      <c r="BG195" s="146">
        <f t="shared" si="26"/>
        <v>0</v>
      </c>
      <c r="BH195" s="146">
        <f t="shared" si="27"/>
        <v>0</v>
      </c>
      <c r="BI195" s="146">
        <f t="shared" si="28"/>
        <v>0</v>
      </c>
      <c r="BJ195" s="14" t="s">
        <v>74</v>
      </c>
      <c r="BK195" s="146">
        <f t="shared" si="29"/>
        <v>0</v>
      </c>
      <c r="BL195" s="14" t="s">
        <v>117</v>
      </c>
      <c r="BM195" s="145" t="s">
        <v>254</v>
      </c>
    </row>
    <row r="196" spans="1:65" s="2" customFormat="1" ht="16.5" customHeight="1">
      <c r="A196" s="26"/>
      <c r="B196" s="133"/>
      <c r="C196" s="147">
        <v>44</v>
      </c>
      <c r="D196" s="147" t="s">
        <v>173</v>
      </c>
      <c r="E196" s="148" t="s">
        <v>255</v>
      </c>
      <c r="F196" s="149" t="s">
        <v>256</v>
      </c>
      <c r="G196" s="150" t="s">
        <v>217</v>
      </c>
      <c r="H196" s="151">
        <v>3</v>
      </c>
      <c r="I196" s="152">
        <v>0</v>
      </c>
      <c r="J196" s="152">
        <f t="shared" si="20"/>
        <v>0</v>
      </c>
      <c r="K196" s="153"/>
      <c r="L196" s="154"/>
      <c r="M196" s="155" t="s">
        <v>1</v>
      </c>
      <c r="N196" s="156" t="s">
        <v>34</v>
      </c>
      <c r="O196" s="143">
        <v>0</v>
      </c>
      <c r="P196" s="143">
        <f t="shared" si="21"/>
        <v>0</v>
      </c>
      <c r="Q196" s="143">
        <v>0.50600000000000001</v>
      </c>
      <c r="R196" s="143">
        <f t="shared" si="22"/>
        <v>1.518</v>
      </c>
      <c r="S196" s="143">
        <v>0</v>
      </c>
      <c r="T196" s="144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5" t="s">
        <v>141</v>
      </c>
      <c r="AT196" s="145" t="s">
        <v>173</v>
      </c>
      <c r="AU196" s="145" t="s">
        <v>76</v>
      </c>
      <c r="AY196" s="14" t="s">
        <v>111</v>
      </c>
      <c r="BE196" s="146">
        <f t="shared" si="24"/>
        <v>0</v>
      </c>
      <c r="BF196" s="146">
        <f t="shared" si="25"/>
        <v>0</v>
      </c>
      <c r="BG196" s="146">
        <f t="shared" si="26"/>
        <v>0</v>
      </c>
      <c r="BH196" s="146">
        <f t="shared" si="27"/>
        <v>0</v>
      </c>
      <c r="BI196" s="146">
        <f t="shared" si="28"/>
        <v>0</v>
      </c>
      <c r="BJ196" s="14" t="s">
        <v>74</v>
      </c>
      <c r="BK196" s="146">
        <f t="shared" si="29"/>
        <v>0</v>
      </c>
      <c r="BL196" s="14" t="s">
        <v>117</v>
      </c>
      <c r="BM196" s="145" t="s">
        <v>257</v>
      </c>
    </row>
    <row r="197" spans="1:65" s="2" customFormat="1" ht="21.75" customHeight="1">
      <c r="A197" s="26"/>
      <c r="B197" s="133"/>
      <c r="C197" s="147">
        <v>45</v>
      </c>
      <c r="D197" s="147" t="s">
        <v>173</v>
      </c>
      <c r="E197" s="148" t="s">
        <v>258</v>
      </c>
      <c r="F197" s="149" t="s">
        <v>259</v>
      </c>
      <c r="G197" s="150" t="s">
        <v>217</v>
      </c>
      <c r="H197" s="151">
        <v>10</v>
      </c>
      <c r="I197" s="152">
        <v>0</v>
      </c>
      <c r="J197" s="152">
        <f t="shared" si="20"/>
        <v>0</v>
      </c>
      <c r="K197" s="153"/>
      <c r="L197" s="154"/>
      <c r="M197" s="155" t="s">
        <v>1</v>
      </c>
      <c r="N197" s="156" t="s">
        <v>34</v>
      </c>
      <c r="O197" s="143">
        <v>0</v>
      </c>
      <c r="P197" s="143">
        <f t="shared" si="21"/>
        <v>0</v>
      </c>
      <c r="Q197" s="143">
        <v>0.54800000000000004</v>
      </c>
      <c r="R197" s="143">
        <f t="shared" si="22"/>
        <v>5.48</v>
      </c>
      <c r="S197" s="143">
        <v>0</v>
      </c>
      <c r="T197" s="144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5" t="s">
        <v>141</v>
      </c>
      <c r="AT197" s="145" t="s">
        <v>173</v>
      </c>
      <c r="AU197" s="145" t="s">
        <v>76</v>
      </c>
      <c r="AY197" s="14" t="s">
        <v>111</v>
      </c>
      <c r="BE197" s="146">
        <f t="shared" si="24"/>
        <v>0</v>
      </c>
      <c r="BF197" s="146">
        <f t="shared" si="25"/>
        <v>0</v>
      </c>
      <c r="BG197" s="146">
        <f t="shared" si="26"/>
        <v>0</v>
      </c>
      <c r="BH197" s="146">
        <f t="shared" si="27"/>
        <v>0</v>
      </c>
      <c r="BI197" s="146">
        <f t="shared" si="28"/>
        <v>0</v>
      </c>
      <c r="BJ197" s="14" t="s">
        <v>74</v>
      </c>
      <c r="BK197" s="146">
        <f t="shared" si="29"/>
        <v>0</v>
      </c>
      <c r="BL197" s="14" t="s">
        <v>117</v>
      </c>
      <c r="BM197" s="145" t="s">
        <v>260</v>
      </c>
    </row>
    <row r="198" spans="1:65" s="2" customFormat="1" ht="16.5" customHeight="1">
      <c r="A198" s="26"/>
      <c r="B198" s="133"/>
      <c r="C198" s="147">
        <v>46</v>
      </c>
      <c r="D198" s="147" t="s">
        <v>173</v>
      </c>
      <c r="E198" s="148" t="s">
        <v>261</v>
      </c>
      <c r="F198" s="149" t="s">
        <v>262</v>
      </c>
      <c r="G198" s="150" t="s">
        <v>217</v>
      </c>
      <c r="H198" s="151">
        <v>1</v>
      </c>
      <c r="I198" s="152">
        <v>0</v>
      </c>
      <c r="J198" s="152">
        <f t="shared" si="20"/>
        <v>0</v>
      </c>
      <c r="K198" s="153"/>
      <c r="L198" s="154"/>
      <c r="M198" s="155" t="s">
        <v>1</v>
      </c>
      <c r="N198" s="156" t="s">
        <v>34</v>
      </c>
      <c r="O198" s="143">
        <v>0</v>
      </c>
      <c r="P198" s="143">
        <f t="shared" si="21"/>
        <v>0</v>
      </c>
      <c r="Q198" s="143">
        <v>8.1000000000000003E-2</v>
      </c>
      <c r="R198" s="143">
        <f t="shared" si="22"/>
        <v>8.1000000000000003E-2</v>
      </c>
      <c r="S198" s="143">
        <v>0</v>
      </c>
      <c r="T198" s="144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5" t="s">
        <v>141</v>
      </c>
      <c r="AT198" s="145" t="s">
        <v>173</v>
      </c>
      <c r="AU198" s="145" t="s">
        <v>76</v>
      </c>
      <c r="AY198" s="14" t="s">
        <v>111</v>
      </c>
      <c r="BE198" s="146">
        <f t="shared" si="24"/>
        <v>0</v>
      </c>
      <c r="BF198" s="146">
        <f t="shared" si="25"/>
        <v>0</v>
      </c>
      <c r="BG198" s="146">
        <f t="shared" si="26"/>
        <v>0</v>
      </c>
      <c r="BH198" s="146">
        <f t="shared" si="27"/>
        <v>0</v>
      </c>
      <c r="BI198" s="146">
        <f t="shared" si="28"/>
        <v>0</v>
      </c>
      <c r="BJ198" s="14" t="s">
        <v>74</v>
      </c>
      <c r="BK198" s="146">
        <f t="shared" si="29"/>
        <v>0</v>
      </c>
      <c r="BL198" s="14" t="s">
        <v>117</v>
      </c>
      <c r="BM198" s="145" t="s">
        <v>263</v>
      </c>
    </row>
    <row r="199" spans="1:65" s="2" customFormat="1" ht="16.5" customHeight="1">
      <c r="A199" s="26"/>
      <c r="B199" s="133"/>
      <c r="C199" s="147">
        <v>47</v>
      </c>
      <c r="D199" s="147" t="s">
        <v>173</v>
      </c>
      <c r="E199" s="148" t="s">
        <v>264</v>
      </c>
      <c r="F199" s="149" t="s">
        <v>265</v>
      </c>
      <c r="G199" s="150" t="s">
        <v>217</v>
      </c>
      <c r="H199" s="151">
        <v>4</v>
      </c>
      <c r="I199" s="152">
        <v>0</v>
      </c>
      <c r="J199" s="152">
        <f t="shared" si="20"/>
        <v>0</v>
      </c>
      <c r="K199" s="153"/>
      <c r="L199" s="154"/>
      <c r="M199" s="155" t="s">
        <v>1</v>
      </c>
      <c r="N199" s="156" t="s">
        <v>34</v>
      </c>
      <c r="O199" s="143">
        <v>0</v>
      </c>
      <c r="P199" s="143">
        <f t="shared" si="21"/>
        <v>0</v>
      </c>
      <c r="Q199" s="143">
        <v>6.8000000000000005E-2</v>
      </c>
      <c r="R199" s="143">
        <f t="shared" si="22"/>
        <v>0.27200000000000002</v>
      </c>
      <c r="S199" s="143">
        <v>0</v>
      </c>
      <c r="T199" s="14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5" t="s">
        <v>141</v>
      </c>
      <c r="AT199" s="145" t="s">
        <v>173</v>
      </c>
      <c r="AU199" s="145" t="s">
        <v>76</v>
      </c>
      <c r="AY199" s="14" t="s">
        <v>111</v>
      </c>
      <c r="BE199" s="146">
        <f t="shared" si="24"/>
        <v>0</v>
      </c>
      <c r="BF199" s="146">
        <f t="shared" si="25"/>
        <v>0</v>
      </c>
      <c r="BG199" s="146">
        <f t="shared" si="26"/>
        <v>0</v>
      </c>
      <c r="BH199" s="146">
        <f t="shared" si="27"/>
        <v>0</v>
      </c>
      <c r="BI199" s="146">
        <f t="shared" si="28"/>
        <v>0</v>
      </c>
      <c r="BJ199" s="14" t="s">
        <v>74</v>
      </c>
      <c r="BK199" s="146">
        <f t="shared" si="29"/>
        <v>0</v>
      </c>
      <c r="BL199" s="14" t="s">
        <v>117</v>
      </c>
      <c r="BM199" s="145" t="s">
        <v>266</v>
      </c>
    </row>
    <row r="200" spans="1:65" s="2" customFormat="1" ht="16.5" customHeight="1">
      <c r="A200" s="26"/>
      <c r="B200" s="133"/>
      <c r="C200" s="147">
        <v>48</v>
      </c>
      <c r="D200" s="147" t="s">
        <v>173</v>
      </c>
      <c r="E200" s="148" t="s">
        <v>267</v>
      </c>
      <c r="F200" s="149" t="s">
        <v>268</v>
      </c>
      <c r="G200" s="150" t="s">
        <v>217</v>
      </c>
      <c r="H200" s="151">
        <v>2</v>
      </c>
      <c r="I200" s="152">
        <v>0</v>
      </c>
      <c r="J200" s="152">
        <f t="shared" si="20"/>
        <v>0</v>
      </c>
      <c r="K200" s="153"/>
      <c r="L200" s="154"/>
      <c r="M200" s="155" t="s">
        <v>1</v>
      </c>
      <c r="N200" s="156" t="s">
        <v>34</v>
      </c>
      <c r="O200" s="143">
        <v>0</v>
      </c>
      <c r="P200" s="143">
        <f t="shared" si="21"/>
        <v>0</v>
      </c>
      <c r="Q200" s="143">
        <v>5.0999999999999997E-2</v>
      </c>
      <c r="R200" s="143">
        <f t="shared" si="22"/>
        <v>0.10199999999999999</v>
      </c>
      <c r="S200" s="143">
        <v>0</v>
      </c>
      <c r="T200" s="14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5" t="s">
        <v>141</v>
      </c>
      <c r="AT200" s="145" t="s">
        <v>173</v>
      </c>
      <c r="AU200" s="145" t="s">
        <v>76</v>
      </c>
      <c r="AY200" s="14" t="s">
        <v>111</v>
      </c>
      <c r="BE200" s="146">
        <f t="shared" si="24"/>
        <v>0</v>
      </c>
      <c r="BF200" s="146">
        <f t="shared" si="25"/>
        <v>0</v>
      </c>
      <c r="BG200" s="146">
        <f t="shared" si="26"/>
        <v>0</v>
      </c>
      <c r="BH200" s="146">
        <f t="shared" si="27"/>
        <v>0</v>
      </c>
      <c r="BI200" s="146">
        <f t="shared" si="28"/>
        <v>0</v>
      </c>
      <c r="BJ200" s="14" t="s">
        <v>74</v>
      </c>
      <c r="BK200" s="146">
        <f t="shared" si="29"/>
        <v>0</v>
      </c>
      <c r="BL200" s="14" t="s">
        <v>117</v>
      </c>
      <c r="BM200" s="145" t="s">
        <v>269</v>
      </c>
    </row>
    <row r="201" spans="1:65" s="2" customFormat="1" ht="16.5" customHeight="1">
      <c r="A201" s="26"/>
      <c r="B201" s="133"/>
      <c r="C201" s="147">
        <v>49</v>
      </c>
      <c r="D201" s="147" t="s">
        <v>173</v>
      </c>
      <c r="E201" s="148" t="s">
        <v>270</v>
      </c>
      <c r="F201" s="149" t="s">
        <v>271</v>
      </c>
      <c r="G201" s="150" t="s">
        <v>217</v>
      </c>
      <c r="H201" s="151">
        <v>1</v>
      </c>
      <c r="I201" s="152">
        <v>0</v>
      </c>
      <c r="J201" s="152">
        <f t="shared" si="20"/>
        <v>0</v>
      </c>
      <c r="K201" s="153"/>
      <c r="L201" s="154"/>
      <c r="M201" s="155" t="s">
        <v>1</v>
      </c>
      <c r="N201" s="156" t="s">
        <v>34</v>
      </c>
      <c r="O201" s="143">
        <v>0</v>
      </c>
      <c r="P201" s="143">
        <f t="shared" si="21"/>
        <v>0</v>
      </c>
      <c r="Q201" s="143">
        <v>0.04</v>
      </c>
      <c r="R201" s="143">
        <f t="shared" si="22"/>
        <v>0.04</v>
      </c>
      <c r="S201" s="143">
        <v>0</v>
      </c>
      <c r="T201" s="14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5" t="s">
        <v>141</v>
      </c>
      <c r="AT201" s="145" t="s">
        <v>173</v>
      </c>
      <c r="AU201" s="145" t="s">
        <v>76</v>
      </c>
      <c r="AY201" s="14" t="s">
        <v>111</v>
      </c>
      <c r="BE201" s="146">
        <f t="shared" si="24"/>
        <v>0</v>
      </c>
      <c r="BF201" s="146">
        <f t="shared" si="25"/>
        <v>0</v>
      </c>
      <c r="BG201" s="146">
        <f t="shared" si="26"/>
        <v>0</v>
      </c>
      <c r="BH201" s="146">
        <f t="shared" si="27"/>
        <v>0</v>
      </c>
      <c r="BI201" s="146">
        <f t="shared" si="28"/>
        <v>0</v>
      </c>
      <c r="BJ201" s="14" t="s">
        <v>74</v>
      </c>
      <c r="BK201" s="146">
        <f t="shared" si="29"/>
        <v>0</v>
      </c>
      <c r="BL201" s="14" t="s">
        <v>117</v>
      </c>
      <c r="BM201" s="145" t="s">
        <v>272</v>
      </c>
    </row>
    <row r="202" spans="1:65" s="2" customFormat="1" ht="16.5" customHeight="1">
      <c r="A202" s="26"/>
      <c r="B202" s="133"/>
      <c r="C202" s="147">
        <v>50</v>
      </c>
      <c r="D202" s="147" t="s">
        <v>173</v>
      </c>
      <c r="E202" s="148" t="s">
        <v>273</v>
      </c>
      <c r="F202" s="149" t="s">
        <v>274</v>
      </c>
      <c r="G202" s="150" t="s">
        <v>217</v>
      </c>
      <c r="H202" s="151">
        <v>1</v>
      </c>
      <c r="I202" s="152">
        <v>0</v>
      </c>
      <c r="J202" s="152">
        <f t="shared" si="20"/>
        <v>0</v>
      </c>
      <c r="K202" s="153"/>
      <c r="L202" s="154"/>
      <c r="M202" s="155" t="s">
        <v>1</v>
      </c>
      <c r="N202" s="156" t="s">
        <v>34</v>
      </c>
      <c r="O202" s="143">
        <v>0</v>
      </c>
      <c r="P202" s="143">
        <f t="shared" si="21"/>
        <v>0</v>
      </c>
      <c r="Q202" s="143">
        <v>2.8000000000000001E-2</v>
      </c>
      <c r="R202" s="143">
        <f t="shared" si="22"/>
        <v>2.8000000000000001E-2</v>
      </c>
      <c r="S202" s="143">
        <v>0</v>
      </c>
      <c r="T202" s="14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5" t="s">
        <v>141</v>
      </c>
      <c r="AT202" s="145" t="s">
        <v>173</v>
      </c>
      <c r="AU202" s="145" t="s">
        <v>76</v>
      </c>
      <c r="AY202" s="14" t="s">
        <v>111</v>
      </c>
      <c r="BE202" s="146">
        <f t="shared" si="24"/>
        <v>0</v>
      </c>
      <c r="BF202" s="146">
        <f t="shared" si="25"/>
        <v>0</v>
      </c>
      <c r="BG202" s="146">
        <f t="shared" si="26"/>
        <v>0</v>
      </c>
      <c r="BH202" s="146">
        <f t="shared" si="27"/>
        <v>0</v>
      </c>
      <c r="BI202" s="146">
        <f t="shared" si="28"/>
        <v>0</v>
      </c>
      <c r="BJ202" s="14" t="s">
        <v>74</v>
      </c>
      <c r="BK202" s="146">
        <f t="shared" si="29"/>
        <v>0</v>
      </c>
      <c r="BL202" s="14" t="s">
        <v>117</v>
      </c>
      <c r="BM202" s="145" t="s">
        <v>275</v>
      </c>
    </row>
    <row r="203" spans="1:65" s="2" customFormat="1" ht="16.5" customHeight="1">
      <c r="A203" s="26"/>
      <c r="B203" s="133"/>
      <c r="C203" s="147">
        <v>51</v>
      </c>
      <c r="D203" s="147" t="s">
        <v>173</v>
      </c>
      <c r="E203" s="148" t="s">
        <v>276</v>
      </c>
      <c r="F203" s="149" t="s">
        <v>277</v>
      </c>
      <c r="G203" s="150" t="s">
        <v>217</v>
      </c>
      <c r="H203" s="151">
        <v>3</v>
      </c>
      <c r="I203" s="152">
        <v>0</v>
      </c>
      <c r="J203" s="152">
        <f t="shared" si="20"/>
        <v>0</v>
      </c>
      <c r="K203" s="153"/>
      <c r="L203" s="154"/>
      <c r="M203" s="155" t="s">
        <v>1</v>
      </c>
      <c r="N203" s="156" t="s">
        <v>34</v>
      </c>
      <c r="O203" s="143">
        <v>0</v>
      </c>
      <c r="P203" s="143">
        <f t="shared" si="21"/>
        <v>0</v>
      </c>
      <c r="Q203" s="143">
        <v>0.56999999999999995</v>
      </c>
      <c r="R203" s="143">
        <f t="shared" si="22"/>
        <v>1.71</v>
      </c>
      <c r="S203" s="143">
        <v>0</v>
      </c>
      <c r="T203" s="14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5" t="s">
        <v>141</v>
      </c>
      <c r="AT203" s="145" t="s">
        <v>173</v>
      </c>
      <c r="AU203" s="145" t="s">
        <v>76</v>
      </c>
      <c r="AY203" s="14" t="s">
        <v>111</v>
      </c>
      <c r="BE203" s="146">
        <f t="shared" si="24"/>
        <v>0</v>
      </c>
      <c r="BF203" s="146">
        <f t="shared" si="25"/>
        <v>0</v>
      </c>
      <c r="BG203" s="146">
        <f t="shared" si="26"/>
        <v>0</v>
      </c>
      <c r="BH203" s="146">
        <f t="shared" si="27"/>
        <v>0</v>
      </c>
      <c r="BI203" s="146">
        <f t="shared" si="28"/>
        <v>0</v>
      </c>
      <c r="BJ203" s="14" t="s">
        <v>74</v>
      </c>
      <c r="BK203" s="146">
        <f t="shared" si="29"/>
        <v>0</v>
      </c>
      <c r="BL203" s="14" t="s">
        <v>117</v>
      </c>
      <c r="BM203" s="145" t="s">
        <v>278</v>
      </c>
    </row>
    <row r="204" spans="1:65" s="2" customFormat="1" ht="16.5" customHeight="1">
      <c r="A204" s="26"/>
      <c r="B204" s="133"/>
      <c r="C204" s="147">
        <v>52</v>
      </c>
      <c r="D204" s="147" t="s">
        <v>173</v>
      </c>
      <c r="E204" s="148" t="s">
        <v>279</v>
      </c>
      <c r="F204" s="149" t="s">
        <v>280</v>
      </c>
      <c r="G204" s="150" t="s">
        <v>217</v>
      </c>
      <c r="H204" s="151">
        <v>10</v>
      </c>
      <c r="I204" s="152">
        <v>0</v>
      </c>
      <c r="J204" s="152">
        <f t="shared" si="20"/>
        <v>0</v>
      </c>
      <c r="K204" s="153"/>
      <c r="L204" s="154"/>
      <c r="M204" s="155" t="s">
        <v>1</v>
      </c>
      <c r="N204" s="156" t="s">
        <v>34</v>
      </c>
      <c r="O204" s="143">
        <v>0</v>
      </c>
      <c r="P204" s="143">
        <f t="shared" si="21"/>
        <v>0</v>
      </c>
      <c r="Q204" s="143">
        <v>1.032</v>
      </c>
      <c r="R204" s="143">
        <f t="shared" si="22"/>
        <v>10.32</v>
      </c>
      <c r="S204" s="143">
        <v>0</v>
      </c>
      <c r="T204" s="14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5" t="s">
        <v>141</v>
      </c>
      <c r="AT204" s="145" t="s">
        <v>173</v>
      </c>
      <c r="AU204" s="145" t="s">
        <v>76</v>
      </c>
      <c r="AY204" s="14" t="s">
        <v>111</v>
      </c>
      <c r="BE204" s="146">
        <f t="shared" si="24"/>
        <v>0</v>
      </c>
      <c r="BF204" s="146">
        <f t="shared" si="25"/>
        <v>0</v>
      </c>
      <c r="BG204" s="146">
        <f t="shared" si="26"/>
        <v>0</v>
      </c>
      <c r="BH204" s="146">
        <f t="shared" si="27"/>
        <v>0</v>
      </c>
      <c r="BI204" s="146">
        <f t="shared" si="28"/>
        <v>0</v>
      </c>
      <c r="BJ204" s="14" t="s">
        <v>74</v>
      </c>
      <c r="BK204" s="146">
        <f t="shared" si="29"/>
        <v>0</v>
      </c>
      <c r="BL204" s="14" t="s">
        <v>117</v>
      </c>
      <c r="BM204" s="145" t="s">
        <v>281</v>
      </c>
    </row>
    <row r="205" spans="1:65" s="2" customFormat="1" ht="21.75" customHeight="1">
      <c r="A205" s="26"/>
      <c r="B205" s="133"/>
      <c r="C205" s="134">
        <v>53</v>
      </c>
      <c r="D205" s="134" t="s">
        <v>113</v>
      </c>
      <c r="E205" s="135" t="s">
        <v>282</v>
      </c>
      <c r="F205" s="136" t="s">
        <v>283</v>
      </c>
      <c r="G205" s="137" t="s">
        <v>217</v>
      </c>
      <c r="H205" s="138">
        <v>10</v>
      </c>
      <c r="I205" s="139">
        <v>0</v>
      </c>
      <c r="J205" s="139">
        <f t="shared" si="20"/>
        <v>0</v>
      </c>
      <c r="K205" s="140"/>
      <c r="L205" s="27"/>
      <c r="M205" s="141" t="s">
        <v>1</v>
      </c>
      <c r="N205" s="142" t="s">
        <v>34</v>
      </c>
      <c r="O205" s="143">
        <v>1.0940000000000001</v>
      </c>
      <c r="P205" s="143">
        <f t="shared" si="21"/>
        <v>10.940000000000001</v>
      </c>
      <c r="Q205" s="143">
        <v>7.0200000000000002E-3</v>
      </c>
      <c r="R205" s="143">
        <f t="shared" si="22"/>
        <v>7.0199999999999999E-2</v>
      </c>
      <c r="S205" s="143">
        <v>0</v>
      </c>
      <c r="T205" s="14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5" t="s">
        <v>117</v>
      </c>
      <c r="AT205" s="145" t="s">
        <v>113</v>
      </c>
      <c r="AU205" s="145" t="s">
        <v>76</v>
      </c>
      <c r="AY205" s="14" t="s">
        <v>111</v>
      </c>
      <c r="BE205" s="146">
        <f t="shared" si="24"/>
        <v>0</v>
      </c>
      <c r="BF205" s="146">
        <f t="shared" si="25"/>
        <v>0</v>
      </c>
      <c r="BG205" s="146">
        <f t="shared" si="26"/>
        <v>0</v>
      </c>
      <c r="BH205" s="146">
        <f t="shared" si="27"/>
        <v>0</v>
      </c>
      <c r="BI205" s="146">
        <f t="shared" si="28"/>
        <v>0</v>
      </c>
      <c r="BJ205" s="14" t="s">
        <v>74</v>
      </c>
      <c r="BK205" s="146">
        <f t="shared" si="29"/>
        <v>0</v>
      </c>
      <c r="BL205" s="14" t="s">
        <v>117</v>
      </c>
      <c r="BM205" s="145" t="s">
        <v>284</v>
      </c>
    </row>
    <row r="206" spans="1:65" s="2" customFormat="1" ht="16.5" customHeight="1">
      <c r="A206" s="26"/>
      <c r="B206" s="133"/>
      <c r="C206" s="147">
        <v>54</v>
      </c>
      <c r="D206" s="147" t="s">
        <v>173</v>
      </c>
      <c r="E206" s="148" t="s">
        <v>285</v>
      </c>
      <c r="F206" s="149" t="s">
        <v>286</v>
      </c>
      <c r="G206" s="150" t="s">
        <v>217</v>
      </c>
      <c r="H206" s="151">
        <v>10</v>
      </c>
      <c r="I206" s="152">
        <v>0</v>
      </c>
      <c r="J206" s="152">
        <f t="shared" si="20"/>
        <v>0</v>
      </c>
      <c r="K206" s="153"/>
      <c r="L206" s="154"/>
      <c r="M206" s="155" t="s">
        <v>1</v>
      </c>
      <c r="N206" s="156" t="s">
        <v>34</v>
      </c>
      <c r="O206" s="143">
        <v>0</v>
      </c>
      <c r="P206" s="143">
        <f t="shared" si="21"/>
        <v>0</v>
      </c>
      <c r="Q206" s="143">
        <v>8.1000000000000003E-2</v>
      </c>
      <c r="R206" s="143">
        <f t="shared" si="22"/>
        <v>0.81</v>
      </c>
      <c r="S206" s="143">
        <v>0</v>
      </c>
      <c r="T206" s="14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5" t="s">
        <v>141</v>
      </c>
      <c r="AT206" s="145" t="s">
        <v>173</v>
      </c>
      <c r="AU206" s="145" t="s">
        <v>76</v>
      </c>
      <c r="AY206" s="14" t="s">
        <v>111</v>
      </c>
      <c r="BE206" s="146">
        <f t="shared" si="24"/>
        <v>0</v>
      </c>
      <c r="BF206" s="146">
        <f t="shared" si="25"/>
        <v>0</v>
      </c>
      <c r="BG206" s="146">
        <f t="shared" si="26"/>
        <v>0</v>
      </c>
      <c r="BH206" s="146">
        <f t="shared" si="27"/>
        <v>0</v>
      </c>
      <c r="BI206" s="146">
        <f t="shared" si="28"/>
        <v>0</v>
      </c>
      <c r="BJ206" s="14" t="s">
        <v>74</v>
      </c>
      <c r="BK206" s="146">
        <f t="shared" si="29"/>
        <v>0</v>
      </c>
      <c r="BL206" s="14" t="s">
        <v>117</v>
      </c>
      <c r="BM206" s="145" t="s">
        <v>287</v>
      </c>
    </row>
    <row r="207" spans="1:65" s="12" customFormat="1" ht="22.9" customHeight="1">
      <c r="B207" s="121"/>
      <c r="D207" s="122" t="s">
        <v>68</v>
      </c>
      <c r="E207" s="131" t="s">
        <v>288</v>
      </c>
      <c r="F207" s="131" t="s">
        <v>289</v>
      </c>
      <c r="J207" s="132">
        <f>BK207</f>
        <v>0</v>
      </c>
      <c r="L207" s="121"/>
      <c r="M207" s="125"/>
      <c r="N207" s="126"/>
      <c r="O207" s="126"/>
      <c r="P207" s="127">
        <f>SUM(P208:P211)</f>
        <v>109.74120000000001</v>
      </c>
      <c r="Q207" s="126"/>
      <c r="R207" s="127">
        <f>SUM(R208:R211)</f>
        <v>0</v>
      </c>
      <c r="S207" s="126"/>
      <c r="T207" s="128">
        <f>SUM(T208:T211)</f>
        <v>0</v>
      </c>
      <c r="AR207" s="122" t="s">
        <v>74</v>
      </c>
      <c r="AT207" s="129" t="s">
        <v>68</v>
      </c>
      <c r="AU207" s="129" t="s">
        <v>74</v>
      </c>
      <c r="AY207" s="122" t="s">
        <v>111</v>
      </c>
      <c r="BK207" s="130">
        <f>SUM(BK208:BK211)</f>
        <v>0</v>
      </c>
    </row>
    <row r="208" spans="1:65" s="2" customFormat="1" ht="16.5" customHeight="1">
      <c r="A208" s="26"/>
      <c r="B208" s="133"/>
      <c r="C208" s="134">
        <v>55</v>
      </c>
      <c r="D208" s="134" t="s">
        <v>113</v>
      </c>
      <c r="E208" s="135" t="s">
        <v>290</v>
      </c>
      <c r="F208" s="136" t="s">
        <v>291</v>
      </c>
      <c r="G208" s="137" t="s">
        <v>164</v>
      </c>
      <c r="H208" s="138">
        <v>130.80000000000001</v>
      </c>
      <c r="I208" s="139">
        <v>0</v>
      </c>
      <c r="J208" s="139">
        <f>ROUND(I208*H208,2)</f>
        <v>0</v>
      </c>
      <c r="K208" s="140"/>
      <c r="L208" s="27"/>
      <c r="M208" s="141" t="s">
        <v>1</v>
      </c>
      <c r="N208" s="142" t="s">
        <v>34</v>
      </c>
      <c r="O208" s="143">
        <v>0.83499999999999996</v>
      </c>
      <c r="P208" s="143">
        <f>O208*H208</f>
        <v>109.218</v>
      </c>
      <c r="Q208" s="143">
        <v>0</v>
      </c>
      <c r="R208" s="143">
        <f>Q208*H208</f>
        <v>0</v>
      </c>
      <c r="S208" s="143">
        <v>0</v>
      </c>
      <c r="T208" s="144">
        <f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5" t="s">
        <v>117</v>
      </c>
      <c r="AT208" s="145" t="s">
        <v>113</v>
      </c>
      <c r="AU208" s="145" t="s">
        <v>76</v>
      </c>
      <c r="AY208" s="14" t="s">
        <v>111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4" t="s">
        <v>74</v>
      </c>
      <c r="BK208" s="146">
        <f>ROUND(I208*H208,2)</f>
        <v>0</v>
      </c>
      <c r="BL208" s="14" t="s">
        <v>117</v>
      </c>
      <c r="BM208" s="145" t="s">
        <v>292</v>
      </c>
    </row>
    <row r="209" spans="1:65" s="2" customFormat="1" ht="21.75" customHeight="1">
      <c r="A209" s="26"/>
      <c r="B209" s="133"/>
      <c r="C209" s="134">
        <v>56</v>
      </c>
      <c r="D209" s="134" t="s">
        <v>113</v>
      </c>
      <c r="E209" s="135" t="s">
        <v>293</v>
      </c>
      <c r="F209" s="136" t="s">
        <v>294</v>
      </c>
      <c r="G209" s="137" t="s">
        <v>164</v>
      </c>
      <c r="H209" s="138">
        <v>130.80000000000001</v>
      </c>
      <c r="I209" s="139">
        <v>0</v>
      </c>
      <c r="J209" s="139">
        <f>ROUND(I209*H209,2)</f>
        <v>0</v>
      </c>
      <c r="K209" s="140"/>
      <c r="L209" s="27"/>
      <c r="M209" s="141" t="s">
        <v>1</v>
      </c>
      <c r="N209" s="142" t="s">
        <v>34</v>
      </c>
      <c r="O209" s="143">
        <v>4.0000000000000001E-3</v>
      </c>
      <c r="P209" s="143">
        <f>O209*H209</f>
        <v>0.52320000000000011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5" t="s">
        <v>117</v>
      </c>
      <c r="AT209" s="145" t="s">
        <v>113</v>
      </c>
      <c r="AU209" s="145" t="s">
        <v>76</v>
      </c>
      <c r="AY209" s="14" t="s">
        <v>111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4" t="s">
        <v>74</v>
      </c>
      <c r="BK209" s="146">
        <f>ROUND(I209*H209,2)</f>
        <v>0</v>
      </c>
      <c r="BL209" s="14" t="s">
        <v>117</v>
      </c>
      <c r="BM209" s="145" t="s">
        <v>295</v>
      </c>
    </row>
    <row r="210" spans="1:65" s="2" customFormat="1" ht="21.75" customHeight="1">
      <c r="A210" s="26"/>
      <c r="B210" s="133"/>
      <c r="C210" s="134">
        <v>57</v>
      </c>
      <c r="D210" s="134" t="s">
        <v>113</v>
      </c>
      <c r="E210" s="135" t="s">
        <v>296</v>
      </c>
      <c r="F210" s="136" t="s">
        <v>297</v>
      </c>
      <c r="G210" s="137" t="s">
        <v>164</v>
      </c>
      <c r="H210" s="138">
        <v>119.7</v>
      </c>
      <c r="I210" s="139">
        <v>0</v>
      </c>
      <c r="J210" s="139">
        <f>ROUND(I210*H210,2)</f>
        <v>0</v>
      </c>
      <c r="K210" s="140"/>
      <c r="L210" s="27"/>
      <c r="M210" s="141" t="s">
        <v>1</v>
      </c>
      <c r="N210" s="142" t="s">
        <v>34</v>
      </c>
      <c r="O210" s="143">
        <v>0</v>
      </c>
      <c r="P210" s="143">
        <f>O210*H210</f>
        <v>0</v>
      </c>
      <c r="Q210" s="143">
        <v>0</v>
      </c>
      <c r="R210" s="143">
        <f>Q210*H210</f>
        <v>0</v>
      </c>
      <c r="S210" s="143">
        <v>0</v>
      </c>
      <c r="T210" s="144">
        <f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5" t="s">
        <v>117</v>
      </c>
      <c r="AT210" s="145" t="s">
        <v>113</v>
      </c>
      <c r="AU210" s="145" t="s">
        <v>76</v>
      </c>
      <c r="AY210" s="14" t="s">
        <v>111</v>
      </c>
      <c r="BE210" s="146">
        <f>IF(N210="základní",J210,0)</f>
        <v>0</v>
      </c>
      <c r="BF210" s="146">
        <f>IF(N210="snížená",J210,0)</f>
        <v>0</v>
      </c>
      <c r="BG210" s="146">
        <f>IF(N210="zákl. přenesená",J210,0)</f>
        <v>0</v>
      </c>
      <c r="BH210" s="146">
        <f>IF(N210="sníž. přenesená",J210,0)</f>
        <v>0</v>
      </c>
      <c r="BI210" s="146">
        <f>IF(N210="nulová",J210,0)</f>
        <v>0</v>
      </c>
      <c r="BJ210" s="14" t="s">
        <v>74</v>
      </c>
      <c r="BK210" s="146">
        <f>ROUND(I210*H210,2)</f>
        <v>0</v>
      </c>
      <c r="BL210" s="14" t="s">
        <v>117</v>
      </c>
      <c r="BM210" s="145" t="s">
        <v>298</v>
      </c>
    </row>
    <row r="211" spans="1:65" s="2" customFormat="1" ht="21.75" customHeight="1">
      <c r="A211" s="26"/>
      <c r="B211" s="133"/>
      <c r="C211" s="134">
        <v>58</v>
      </c>
      <c r="D211" s="134" t="s">
        <v>113</v>
      </c>
      <c r="E211" s="135" t="s">
        <v>299</v>
      </c>
      <c r="F211" s="136" t="s">
        <v>300</v>
      </c>
      <c r="G211" s="137" t="s">
        <v>164</v>
      </c>
      <c r="H211" s="138">
        <v>11.1</v>
      </c>
      <c r="I211" s="139">
        <v>0</v>
      </c>
      <c r="J211" s="139">
        <f>ROUND(I211*H211,2)</f>
        <v>0</v>
      </c>
      <c r="K211" s="140"/>
      <c r="L211" s="27"/>
      <c r="M211" s="141" t="s">
        <v>1</v>
      </c>
      <c r="N211" s="142" t="s">
        <v>34</v>
      </c>
      <c r="O211" s="143">
        <v>0</v>
      </c>
      <c r="P211" s="143">
        <f>O211*H211</f>
        <v>0</v>
      </c>
      <c r="Q211" s="143">
        <v>0</v>
      </c>
      <c r="R211" s="143">
        <f>Q211*H211</f>
        <v>0</v>
      </c>
      <c r="S211" s="143">
        <v>0</v>
      </c>
      <c r="T211" s="144">
        <f>S211*H211</f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5" t="s">
        <v>117</v>
      </c>
      <c r="AT211" s="145" t="s">
        <v>113</v>
      </c>
      <c r="AU211" s="145" t="s">
        <v>76</v>
      </c>
      <c r="AY211" s="14" t="s">
        <v>111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4" t="s">
        <v>74</v>
      </c>
      <c r="BK211" s="146">
        <f>ROUND(I211*H211,2)</f>
        <v>0</v>
      </c>
      <c r="BL211" s="14" t="s">
        <v>117</v>
      </c>
      <c r="BM211" s="145" t="s">
        <v>301</v>
      </c>
    </row>
    <row r="212" spans="1:65" s="12" customFormat="1" ht="22.9" customHeight="1">
      <c r="B212" s="121"/>
      <c r="D212" s="122" t="s">
        <v>68</v>
      </c>
      <c r="E212" s="131" t="s">
        <v>302</v>
      </c>
      <c r="F212" s="131" t="s">
        <v>303</v>
      </c>
      <c r="J212" s="132">
        <f>BK212</f>
        <v>0</v>
      </c>
      <c r="L212" s="121"/>
      <c r="M212" s="125"/>
      <c r="N212" s="126"/>
      <c r="O212" s="126"/>
      <c r="P212" s="127">
        <f>P213</f>
        <v>2241.2513199999999</v>
      </c>
      <c r="Q212" s="126"/>
      <c r="R212" s="127">
        <f>R213</f>
        <v>0</v>
      </c>
      <c r="S212" s="126"/>
      <c r="T212" s="128">
        <f>T213</f>
        <v>0</v>
      </c>
      <c r="AR212" s="122" t="s">
        <v>74</v>
      </c>
      <c r="AT212" s="129" t="s">
        <v>68</v>
      </c>
      <c r="AU212" s="129" t="s">
        <v>74</v>
      </c>
      <c r="AY212" s="122" t="s">
        <v>111</v>
      </c>
      <c r="BK212" s="130">
        <f>BK213</f>
        <v>0</v>
      </c>
    </row>
    <row r="213" spans="1:65" s="2" customFormat="1" ht="25.5" customHeight="1">
      <c r="A213" s="26"/>
      <c r="B213" s="133"/>
      <c r="C213" s="134">
        <v>59</v>
      </c>
      <c r="D213" s="134" t="s">
        <v>113</v>
      </c>
      <c r="E213" s="135" t="s">
        <v>304</v>
      </c>
      <c r="F213" s="136" t="s">
        <v>305</v>
      </c>
      <c r="G213" s="137" t="s">
        <v>164</v>
      </c>
      <c r="H213" s="138">
        <v>1514.3589999999999</v>
      </c>
      <c r="I213" s="139">
        <v>0</v>
      </c>
      <c r="J213" s="139">
        <f>ROUND(I213*H213,2)</f>
        <v>0</v>
      </c>
      <c r="K213" s="140"/>
      <c r="L213" s="27"/>
      <c r="M213" s="141" t="s">
        <v>1</v>
      </c>
      <c r="N213" s="142" t="s">
        <v>34</v>
      </c>
      <c r="O213" s="143">
        <v>1.48</v>
      </c>
      <c r="P213" s="143">
        <f>O213*H213</f>
        <v>2241.2513199999999</v>
      </c>
      <c r="Q213" s="143">
        <v>0</v>
      </c>
      <c r="R213" s="143">
        <f>Q213*H213</f>
        <v>0</v>
      </c>
      <c r="S213" s="143">
        <v>0</v>
      </c>
      <c r="T213" s="144">
        <f>S213*H213</f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5" t="s">
        <v>117</v>
      </c>
      <c r="AT213" s="145" t="s">
        <v>113</v>
      </c>
      <c r="AU213" s="145" t="s">
        <v>76</v>
      </c>
      <c r="AY213" s="14" t="s">
        <v>111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4" t="s">
        <v>74</v>
      </c>
      <c r="BK213" s="146">
        <f>ROUND(I213*H213,2)</f>
        <v>0</v>
      </c>
      <c r="BL213" s="14" t="s">
        <v>117</v>
      </c>
      <c r="BM213" s="145" t="s">
        <v>306</v>
      </c>
    </row>
    <row r="214" spans="1:65" s="12" customFormat="1" ht="25.9" customHeight="1">
      <c r="B214" s="121"/>
      <c r="D214" s="122" t="s">
        <v>68</v>
      </c>
      <c r="E214" s="123" t="s">
        <v>307</v>
      </c>
      <c r="F214" s="123" t="s">
        <v>308</v>
      </c>
      <c r="J214" s="124">
        <f>BK214</f>
        <v>0</v>
      </c>
      <c r="L214" s="121"/>
      <c r="M214" s="125"/>
      <c r="N214" s="126"/>
      <c r="O214" s="126"/>
      <c r="P214" s="127">
        <f>P215</f>
        <v>14.016160000000001</v>
      </c>
      <c r="Q214" s="126"/>
      <c r="R214" s="127">
        <f>R215</f>
        <v>2.75E-2</v>
      </c>
      <c r="S214" s="126"/>
      <c r="T214" s="128">
        <f>T215</f>
        <v>0</v>
      </c>
      <c r="AR214" s="122" t="s">
        <v>76</v>
      </c>
      <c r="AT214" s="129" t="s">
        <v>68</v>
      </c>
      <c r="AU214" s="129" t="s">
        <v>69</v>
      </c>
      <c r="AY214" s="122" t="s">
        <v>111</v>
      </c>
      <c r="BK214" s="130">
        <f>BK215</f>
        <v>0</v>
      </c>
    </row>
    <row r="215" spans="1:65" s="12" customFormat="1" ht="22.9" customHeight="1">
      <c r="B215" s="121"/>
      <c r="D215" s="122" t="s">
        <v>68</v>
      </c>
      <c r="E215" s="131" t="s">
        <v>309</v>
      </c>
      <c r="F215" s="131" t="s">
        <v>310</v>
      </c>
      <c r="J215" s="132">
        <f>BK215</f>
        <v>0</v>
      </c>
      <c r="L215" s="121"/>
      <c r="M215" s="125"/>
      <c r="N215" s="126"/>
      <c r="O215" s="126"/>
      <c r="P215" s="127">
        <f>SUM(P216:P217)</f>
        <v>14.016160000000001</v>
      </c>
      <c r="Q215" s="126"/>
      <c r="R215" s="127">
        <f>SUM(R216:R217)</f>
        <v>2.75E-2</v>
      </c>
      <c r="S215" s="126"/>
      <c r="T215" s="128">
        <f>SUM(T216:T217)</f>
        <v>0</v>
      </c>
      <c r="AR215" s="122" t="s">
        <v>76</v>
      </c>
      <c r="AT215" s="129" t="s">
        <v>68</v>
      </c>
      <c r="AU215" s="129" t="s">
        <v>74</v>
      </c>
      <c r="AY215" s="122" t="s">
        <v>111</v>
      </c>
      <c r="BK215" s="130">
        <f>SUM(BK216:BK217)</f>
        <v>0</v>
      </c>
    </row>
    <row r="216" spans="1:65" s="2" customFormat="1" ht="24.75" customHeight="1">
      <c r="A216" s="26"/>
      <c r="B216" s="133"/>
      <c r="C216" s="134">
        <v>60</v>
      </c>
      <c r="D216" s="134" t="s">
        <v>113</v>
      </c>
      <c r="E216" s="135" t="s">
        <v>311</v>
      </c>
      <c r="F216" s="136" t="s">
        <v>312</v>
      </c>
      <c r="G216" s="137" t="s">
        <v>217</v>
      </c>
      <c r="H216" s="138">
        <v>25</v>
      </c>
      <c r="I216" s="139">
        <v>0</v>
      </c>
      <c r="J216" s="139">
        <f>ROUND(I216*H216,2)</f>
        <v>0</v>
      </c>
      <c r="K216" s="140"/>
      <c r="L216" s="27"/>
      <c r="M216" s="141" t="s">
        <v>1</v>
      </c>
      <c r="N216" s="142" t="s">
        <v>34</v>
      </c>
      <c r="O216" s="143">
        <v>0.55900000000000005</v>
      </c>
      <c r="P216" s="143">
        <f>O216*H216</f>
        <v>13.975000000000001</v>
      </c>
      <c r="Q216" s="143">
        <v>1.1000000000000001E-3</v>
      </c>
      <c r="R216" s="143">
        <f>Q216*H216</f>
        <v>2.75E-2</v>
      </c>
      <c r="S216" s="143">
        <v>0</v>
      </c>
      <c r="T216" s="144">
        <f>S216*H216</f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5" t="s">
        <v>172</v>
      </c>
      <c r="AT216" s="145" t="s">
        <v>113</v>
      </c>
      <c r="AU216" s="145" t="s">
        <v>76</v>
      </c>
      <c r="AY216" s="14" t="s">
        <v>111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4" t="s">
        <v>74</v>
      </c>
      <c r="BK216" s="146">
        <f>ROUND(I216*H216,2)</f>
        <v>0</v>
      </c>
      <c r="BL216" s="14" t="s">
        <v>172</v>
      </c>
      <c r="BM216" s="145" t="s">
        <v>313</v>
      </c>
    </row>
    <row r="217" spans="1:65" s="2" customFormat="1" ht="21.75" customHeight="1">
      <c r="A217" s="26"/>
      <c r="B217" s="133"/>
      <c r="C217" s="134">
        <v>61</v>
      </c>
      <c r="D217" s="134" t="s">
        <v>113</v>
      </c>
      <c r="E217" s="135" t="s">
        <v>314</v>
      </c>
      <c r="F217" s="136" t="s">
        <v>315</v>
      </c>
      <c r="G217" s="137" t="s">
        <v>164</v>
      </c>
      <c r="H217" s="138">
        <v>2.8000000000000001E-2</v>
      </c>
      <c r="I217" s="139">
        <v>0</v>
      </c>
      <c r="J217" s="139">
        <f>ROUND(I217*H217,2)</f>
        <v>0</v>
      </c>
      <c r="K217" s="140"/>
      <c r="L217" s="27"/>
      <c r="M217" s="141" t="s">
        <v>1</v>
      </c>
      <c r="N217" s="142" t="s">
        <v>34</v>
      </c>
      <c r="O217" s="143">
        <v>1.47</v>
      </c>
      <c r="P217" s="143">
        <f>O217*H217</f>
        <v>4.1160000000000002E-2</v>
      </c>
      <c r="Q217" s="143">
        <v>0</v>
      </c>
      <c r="R217" s="143">
        <f>Q217*H217</f>
        <v>0</v>
      </c>
      <c r="S217" s="143">
        <v>0</v>
      </c>
      <c r="T217" s="144">
        <f>S217*H217</f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5" t="s">
        <v>172</v>
      </c>
      <c r="AT217" s="145" t="s">
        <v>113</v>
      </c>
      <c r="AU217" s="145" t="s">
        <v>76</v>
      </c>
      <c r="AY217" s="14" t="s">
        <v>111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4" t="s">
        <v>74</v>
      </c>
      <c r="BK217" s="146">
        <f>ROUND(I217*H217,2)</f>
        <v>0</v>
      </c>
      <c r="BL217" s="14" t="s">
        <v>172</v>
      </c>
      <c r="BM217" s="145" t="s">
        <v>316</v>
      </c>
    </row>
    <row r="218" spans="1:65" s="12" customFormat="1" ht="25.9" customHeight="1">
      <c r="B218" s="121"/>
      <c r="D218" s="122" t="s">
        <v>68</v>
      </c>
      <c r="E218" s="123" t="s">
        <v>317</v>
      </c>
      <c r="F218" s="123" t="s">
        <v>318</v>
      </c>
      <c r="J218" s="124">
        <f>BK218</f>
        <v>0</v>
      </c>
      <c r="L218" s="121"/>
      <c r="M218" s="125"/>
      <c r="N218" s="126"/>
      <c r="O218" s="126"/>
      <c r="P218" s="127">
        <f>P219+P224</f>
        <v>0</v>
      </c>
      <c r="Q218" s="126"/>
      <c r="R218" s="127">
        <f>R219+R224</f>
        <v>0</v>
      </c>
      <c r="S218" s="126"/>
      <c r="T218" s="128">
        <f>T219+T224</f>
        <v>0</v>
      </c>
      <c r="AR218" s="122" t="s">
        <v>197</v>
      </c>
      <c r="AT218" s="129" t="s">
        <v>68</v>
      </c>
      <c r="AU218" s="129" t="s">
        <v>69</v>
      </c>
      <c r="AY218" s="122" t="s">
        <v>111</v>
      </c>
      <c r="BK218" s="130">
        <f>BK219+BK224</f>
        <v>0</v>
      </c>
    </row>
    <row r="219" spans="1:65" s="12" customFormat="1" ht="22.9" customHeight="1">
      <c r="B219" s="121"/>
      <c r="D219" s="122" t="s">
        <v>68</v>
      </c>
      <c r="E219" s="131" t="s">
        <v>319</v>
      </c>
      <c r="F219" s="131" t="s">
        <v>320</v>
      </c>
      <c r="J219" s="132">
        <f>BK219</f>
        <v>0</v>
      </c>
      <c r="L219" s="121"/>
      <c r="M219" s="125"/>
      <c r="N219" s="126"/>
      <c r="O219" s="126"/>
      <c r="P219" s="127">
        <f>SUM(P220:P223)</f>
        <v>0</v>
      </c>
      <c r="Q219" s="126"/>
      <c r="R219" s="127">
        <f>SUM(R220:R223)</f>
        <v>0</v>
      </c>
      <c r="S219" s="126"/>
      <c r="T219" s="128">
        <f>SUM(T220:T223)</f>
        <v>0</v>
      </c>
      <c r="AR219" s="122" t="s">
        <v>197</v>
      </c>
      <c r="AT219" s="129" t="s">
        <v>68</v>
      </c>
      <c r="AU219" s="129" t="s">
        <v>74</v>
      </c>
      <c r="AY219" s="122" t="s">
        <v>111</v>
      </c>
      <c r="BK219" s="130">
        <f>SUM(BK220:BK223)</f>
        <v>0</v>
      </c>
    </row>
    <row r="220" spans="1:65" s="2" customFormat="1" ht="21.75" customHeight="1">
      <c r="A220" s="26"/>
      <c r="B220" s="133"/>
      <c r="C220" s="134"/>
      <c r="D220" s="134"/>
      <c r="E220" s="135"/>
      <c r="F220" s="136" t="s">
        <v>345</v>
      </c>
      <c r="G220" s="137"/>
      <c r="H220" s="138"/>
      <c r="I220" s="139"/>
      <c r="J220" s="139"/>
      <c r="K220" s="140"/>
      <c r="L220" s="27"/>
      <c r="M220" s="141" t="s">
        <v>1</v>
      </c>
      <c r="N220" s="142" t="s">
        <v>34</v>
      </c>
      <c r="O220" s="143">
        <v>0</v>
      </c>
      <c r="P220" s="143">
        <f>O220*H220</f>
        <v>0</v>
      </c>
      <c r="Q220" s="143">
        <v>0</v>
      </c>
      <c r="R220" s="143">
        <f>Q220*H220</f>
        <v>0</v>
      </c>
      <c r="S220" s="143">
        <v>0</v>
      </c>
      <c r="T220" s="144">
        <f>S220*H220</f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5" t="s">
        <v>321</v>
      </c>
      <c r="AT220" s="145" t="s">
        <v>113</v>
      </c>
      <c r="AU220" s="145" t="s">
        <v>76</v>
      </c>
      <c r="AY220" s="14" t="s">
        <v>111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4" t="s">
        <v>74</v>
      </c>
      <c r="BK220" s="146">
        <f>ROUND(I220*H220,2)</f>
        <v>0</v>
      </c>
      <c r="BL220" s="14" t="s">
        <v>321</v>
      </c>
      <c r="BM220" s="145" t="s">
        <v>322</v>
      </c>
    </row>
    <row r="221" spans="1:65" s="2" customFormat="1" ht="21.75" customHeight="1">
      <c r="A221" s="26"/>
      <c r="B221" s="133"/>
      <c r="C221" s="134"/>
      <c r="D221" s="134"/>
      <c r="E221" s="135"/>
      <c r="F221" s="136" t="s">
        <v>345</v>
      </c>
      <c r="G221" s="137"/>
      <c r="H221" s="138"/>
      <c r="I221" s="139"/>
      <c r="J221" s="139"/>
      <c r="K221" s="140"/>
      <c r="L221" s="27"/>
      <c r="M221" s="141" t="s">
        <v>1</v>
      </c>
      <c r="N221" s="142" t="s">
        <v>34</v>
      </c>
      <c r="O221" s="143">
        <v>0</v>
      </c>
      <c r="P221" s="143">
        <f>O221*H221</f>
        <v>0</v>
      </c>
      <c r="Q221" s="143">
        <v>0</v>
      </c>
      <c r="R221" s="143">
        <f>Q221*H221</f>
        <v>0</v>
      </c>
      <c r="S221" s="143">
        <v>0</v>
      </c>
      <c r="T221" s="144">
        <f>S221*H221</f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5" t="s">
        <v>321</v>
      </c>
      <c r="AT221" s="145" t="s">
        <v>113</v>
      </c>
      <c r="AU221" s="145" t="s">
        <v>76</v>
      </c>
      <c r="AY221" s="14" t="s">
        <v>111</v>
      </c>
      <c r="BE221" s="146">
        <f>IF(N221="základní",J221,0)</f>
        <v>0</v>
      </c>
      <c r="BF221" s="146">
        <f>IF(N221="snížená",J221,0)</f>
        <v>0</v>
      </c>
      <c r="BG221" s="146">
        <f>IF(N221="zákl. přenesená",J221,0)</f>
        <v>0</v>
      </c>
      <c r="BH221" s="146">
        <f>IF(N221="sníž. přenesená",J221,0)</f>
        <v>0</v>
      </c>
      <c r="BI221" s="146">
        <f>IF(N221="nulová",J221,0)</f>
        <v>0</v>
      </c>
      <c r="BJ221" s="14" t="s">
        <v>74</v>
      </c>
      <c r="BK221" s="146">
        <f>ROUND(I221*H221,2)</f>
        <v>0</v>
      </c>
      <c r="BL221" s="14" t="s">
        <v>321</v>
      </c>
      <c r="BM221" s="145" t="s">
        <v>323</v>
      </c>
    </row>
    <row r="222" spans="1:65" s="2" customFormat="1" ht="16.5" customHeight="1">
      <c r="A222" s="26"/>
      <c r="B222" s="133"/>
      <c r="C222" s="134"/>
      <c r="D222" s="134"/>
      <c r="E222" s="135"/>
      <c r="F222" s="136" t="s">
        <v>345</v>
      </c>
      <c r="G222" s="137"/>
      <c r="H222" s="138"/>
      <c r="I222" s="139"/>
      <c r="J222" s="139"/>
      <c r="K222" s="140"/>
      <c r="L222" s="27"/>
      <c r="M222" s="141" t="s">
        <v>1</v>
      </c>
      <c r="N222" s="142" t="s">
        <v>34</v>
      </c>
      <c r="O222" s="143">
        <v>0</v>
      </c>
      <c r="P222" s="143">
        <f>O222*H222</f>
        <v>0</v>
      </c>
      <c r="Q222" s="143">
        <v>0</v>
      </c>
      <c r="R222" s="143">
        <f>Q222*H222</f>
        <v>0</v>
      </c>
      <c r="S222" s="143">
        <v>0</v>
      </c>
      <c r="T222" s="144">
        <f>S222*H222</f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5" t="s">
        <v>321</v>
      </c>
      <c r="AT222" s="145" t="s">
        <v>113</v>
      </c>
      <c r="AU222" s="145" t="s">
        <v>76</v>
      </c>
      <c r="AY222" s="14" t="s">
        <v>111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4" t="s">
        <v>74</v>
      </c>
      <c r="BK222" s="146">
        <f>ROUND(I222*H222,2)</f>
        <v>0</v>
      </c>
      <c r="BL222" s="14" t="s">
        <v>321</v>
      </c>
      <c r="BM222" s="145" t="s">
        <v>324</v>
      </c>
    </row>
    <row r="223" spans="1:65" s="2" customFormat="1" ht="16.5" customHeight="1">
      <c r="A223" s="26"/>
      <c r="B223" s="133"/>
      <c r="C223" s="134"/>
      <c r="D223" s="134"/>
      <c r="E223" s="135"/>
      <c r="F223" s="136" t="s">
        <v>345</v>
      </c>
      <c r="G223" s="137"/>
      <c r="H223" s="138"/>
      <c r="I223" s="139"/>
      <c r="J223" s="139"/>
      <c r="K223" s="140"/>
      <c r="L223" s="27"/>
      <c r="M223" s="141" t="s">
        <v>1</v>
      </c>
      <c r="N223" s="142" t="s">
        <v>34</v>
      </c>
      <c r="O223" s="143">
        <v>0</v>
      </c>
      <c r="P223" s="143">
        <f>O223*H223</f>
        <v>0</v>
      </c>
      <c r="Q223" s="143">
        <v>0</v>
      </c>
      <c r="R223" s="143">
        <f>Q223*H223</f>
        <v>0</v>
      </c>
      <c r="S223" s="143">
        <v>0</v>
      </c>
      <c r="T223" s="144">
        <f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5" t="s">
        <v>321</v>
      </c>
      <c r="AT223" s="145" t="s">
        <v>113</v>
      </c>
      <c r="AU223" s="145" t="s">
        <v>76</v>
      </c>
      <c r="AY223" s="14" t="s">
        <v>111</v>
      </c>
      <c r="BE223" s="146">
        <f>IF(N223="základní",J223,0)</f>
        <v>0</v>
      </c>
      <c r="BF223" s="146">
        <f>IF(N223="snížená",J223,0)</f>
        <v>0</v>
      </c>
      <c r="BG223" s="146">
        <f>IF(N223="zákl. přenesená",J223,0)</f>
        <v>0</v>
      </c>
      <c r="BH223" s="146">
        <f>IF(N223="sníž. přenesená",J223,0)</f>
        <v>0</v>
      </c>
      <c r="BI223" s="146">
        <f>IF(N223="nulová",J223,0)</f>
        <v>0</v>
      </c>
      <c r="BJ223" s="14" t="s">
        <v>74</v>
      </c>
      <c r="BK223" s="146">
        <f>ROUND(I223*H223,2)</f>
        <v>0</v>
      </c>
      <c r="BL223" s="14" t="s">
        <v>321</v>
      </c>
      <c r="BM223" s="145" t="s">
        <v>325</v>
      </c>
    </row>
    <row r="224" spans="1:65" s="12" customFormat="1" ht="22.9" customHeight="1">
      <c r="B224" s="121"/>
      <c r="D224" s="122" t="s">
        <v>68</v>
      </c>
      <c r="E224" s="131" t="s">
        <v>326</v>
      </c>
      <c r="F224" s="131" t="s">
        <v>327</v>
      </c>
      <c r="J224" s="132">
        <f>BK224</f>
        <v>0</v>
      </c>
      <c r="L224" s="121"/>
      <c r="M224" s="125"/>
      <c r="N224" s="126"/>
      <c r="O224" s="126"/>
      <c r="P224" s="127">
        <f>SUM(P225:P226)</f>
        <v>0</v>
      </c>
      <c r="Q224" s="126"/>
      <c r="R224" s="127">
        <f>SUM(R225:R226)</f>
        <v>0</v>
      </c>
      <c r="S224" s="126"/>
      <c r="T224" s="128">
        <f>SUM(T225:T226)</f>
        <v>0</v>
      </c>
      <c r="AR224" s="122" t="s">
        <v>197</v>
      </c>
      <c r="AT224" s="129" t="s">
        <v>68</v>
      </c>
      <c r="AU224" s="129" t="s">
        <v>74</v>
      </c>
      <c r="AY224" s="122" t="s">
        <v>111</v>
      </c>
      <c r="BK224" s="130">
        <f>SUM(BK225:BK226)</f>
        <v>0</v>
      </c>
    </row>
    <row r="225" spans="1:65" s="2" customFormat="1" ht="16.5" customHeight="1">
      <c r="A225" s="26"/>
      <c r="B225" s="133"/>
      <c r="C225" s="134"/>
      <c r="D225" s="134"/>
      <c r="E225" s="135"/>
      <c r="F225" s="136" t="s">
        <v>345</v>
      </c>
      <c r="G225" s="137"/>
      <c r="H225" s="138"/>
      <c r="I225" s="139"/>
      <c r="J225" s="139"/>
      <c r="K225" s="140"/>
      <c r="L225" s="27"/>
      <c r="M225" s="141" t="s">
        <v>1</v>
      </c>
      <c r="N225" s="142" t="s">
        <v>34</v>
      </c>
      <c r="O225" s="143">
        <v>0</v>
      </c>
      <c r="P225" s="143">
        <f>O225*H225</f>
        <v>0</v>
      </c>
      <c r="Q225" s="143">
        <v>0</v>
      </c>
      <c r="R225" s="143">
        <f>Q225*H225</f>
        <v>0</v>
      </c>
      <c r="S225" s="143">
        <v>0</v>
      </c>
      <c r="T225" s="144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5" t="s">
        <v>321</v>
      </c>
      <c r="AT225" s="145" t="s">
        <v>113</v>
      </c>
      <c r="AU225" s="145" t="s">
        <v>76</v>
      </c>
      <c r="AY225" s="14" t="s">
        <v>111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4" t="s">
        <v>74</v>
      </c>
      <c r="BK225" s="146">
        <f>ROUND(I225*H225,2)</f>
        <v>0</v>
      </c>
      <c r="BL225" s="14" t="s">
        <v>321</v>
      </c>
      <c r="BM225" s="145" t="s">
        <v>328</v>
      </c>
    </row>
    <row r="226" spans="1:65" s="2" customFormat="1" ht="16.5" customHeight="1">
      <c r="A226" s="26"/>
      <c r="B226" s="133"/>
      <c r="C226" s="134"/>
      <c r="D226" s="134"/>
      <c r="E226" s="135"/>
      <c r="F226" s="136" t="s">
        <v>345</v>
      </c>
      <c r="G226" s="137"/>
      <c r="H226" s="138"/>
      <c r="I226" s="139"/>
      <c r="J226" s="139"/>
      <c r="K226" s="140"/>
      <c r="L226" s="27"/>
      <c r="M226" s="157" t="s">
        <v>1</v>
      </c>
      <c r="N226" s="158" t="s">
        <v>34</v>
      </c>
      <c r="O226" s="159">
        <v>0</v>
      </c>
      <c r="P226" s="159">
        <f>O226*H226</f>
        <v>0</v>
      </c>
      <c r="Q226" s="159">
        <v>0</v>
      </c>
      <c r="R226" s="159">
        <f>Q226*H226</f>
        <v>0</v>
      </c>
      <c r="S226" s="159">
        <v>0</v>
      </c>
      <c r="T226" s="160">
        <f>S226*H226</f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45" t="s">
        <v>321</v>
      </c>
      <c r="AT226" s="145" t="s">
        <v>113</v>
      </c>
      <c r="AU226" s="145" t="s">
        <v>76</v>
      </c>
      <c r="AY226" s="14" t="s">
        <v>111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4" t="s">
        <v>74</v>
      </c>
      <c r="BK226" s="146">
        <f>ROUND(I226*H226,2)</f>
        <v>0</v>
      </c>
      <c r="BL226" s="14" t="s">
        <v>321</v>
      </c>
      <c r="BM226" s="145" t="s">
        <v>329</v>
      </c>
    </row>
    <row r="227" spans="1:65" s="2" customFormat="1" ht="6.95" customHeight="1">
      <c r="A227" s="26"/>
      <c r="B227" s="41"/>
      <c r="C227" s="42"/>
      <c r="D227" s="42"/>
      <c r="E227" s="42"/>
      <c r="F227" s="42"/>
      <c r="G227" s="42"/>
      <c r="H227" s="42"/>
      <c r="I227" s="42"/>
      <c r="J227" s="42"/>
      <c r="K227" s="42"/>
      <c r="L227" s="27"/>
      <c r="M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</row>
  </sheetData>
  <autoFilter ref="C124:K226"/>
  <mergeCells count="6">
    <mergeCell ref="E117:H11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LIPOVADESTKAN - ULICE LÍP...</vt:lpstr>
      <vt:lpstr>'LIPOVADESTKAN - ULICE LÍP...'!Názvy_tisku</vt:lpstr>
      <vt:lpstr>'Rekapitulace stavby'!Názvy_tisku</vt:lpstr>
      <vt:lpstr>'LIPOVADESTKAN - ULICE LÍP...'!Oblast_tisku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ZBYNEK-PC\Zbynek</dc:creator>
  <cp:lastModifiedBy>Boris Vrbka</cp:lastModifiedBy>
  <cp:lastPrinted>2020-02-11T10:20:20Z</cp:lastPrinted>
  <dcterms:created xsi:type="dcterms:W3CDTF">2020-01-20T07:28:43Z</dcterms:created>
  <dcterms:modified xsi:type="dcterms:W3CDTF">2020-02-14T08:22:11Z</dcterms:modified>
</cp:coreProperties>
</file>